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 codeName="{37A63EE7-654F-3FA9-A528-636911D70600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d2b8dc7519a165/Escritorio/CALCULATOR v8/"/>
    </mc:Choice>
  </mc:AlternateContent>
  <xr:revisionPtr revIDLastSave="683" documentId="8_{A8713DAE-E046-422B-A3AA-A4A50C3DA7C6}" xr6:coauthVersionLast="47" xr6:coauthVersionMax="47" xr10:uidLastSave="{7DF5C943-1EB7-4AAC-87A5-BCBA5C3BD15A}"/>
  <bookViews>
    <workbookView xWindow="-120" yWindow="-120" windowWidth="29040" windowHeight="15720" tabRatio="897" firstSheet="2" activeTab="12" xr2:uid="{00000000-000D-0000-FFFF-FFFF00000000}"/>
  </bookViews>
  <sheets>
    <sheet name="TEST (2)" sheetId="44" state="hidden" r:id="rId1"/>
    <sheet name="Sheet1 (2)" sheetId="49" state="hidden" r:id="rId2"/>
    <sheet name="BACKTEST" sheetId="46" r:id="rId3"/>
    <sheet name="Sheet2" sheetId="50" state="hidden" r:id="rId4"/>
    <sheet name="TEST" sheetId="42" state="hidden" r:id="rId5"/>
    <sheet name="APRIL TRADES" sheetId="41" state="hidden" r:id="rId6"/>
    <sheet name="OCTOBER" sheetId="43" state="hidden" r:id="rId7"/>
    <sheet name="Trades" sheetId="40" state="hidden" r:id="rId8"/>
    <sheet name="CALCULATOR " sheetId="54" r:id="rId9"/>
    <sheet name="CALCULATOR (2)" sheetId="53" state="hidden" r:id="rId10"/>
    <sheet name="CALCULATOR" sheetId="1" state="hidden" r:id="rId11"/>
    <sheet name="CRYPTO CALCULATOR" sheetId="2" state="hidden" r:id="rId12"/>
    <sheet name="JOURNAL" sheetId="52" r:id="rId13"/>
    <sheet name="Performance" sheetId="3" r:id="rId14"/>
    <sheet name="BTC Performance" sheetId="4" state="hidden" r:id="rId15"/>
    <sheet name="BTCUSDT BYBIT" sheetId="35" state="hidden" r:id="rId16"/>
    <sheet name="BTCUSDT BINANCE" sheetId="25" state="hidden" r:id="rId17"/>
    <sheet name="75X BINANCE" sheetId="30" state="hidden" r:id="rId18"/>
    <sheet name="50X BINANCE" sheetId="31" state="hidden" r:id="rId19"/>
    <sheet name="PRICE" sheetId="37" state="hidden" r:id="rId20"/>
    <sheet name="BYBIT" sheetId="39" state="hidden" r:id="rId21"/>
  </sheets>
  <definedNames>
    <definedName name="_xlnm._FilterDatabase" localSheetId="5" hidden="1">'APRIL TRADES'!$A$6:$M$145</definedName>
    <definedName name="_xlnm._FilterDatabase" localSheetId="12" hidden="1">JOURNAL!$A$7:$M$146</definedName>
    <definedName name="_xlnm._FilterDatabase" localSheetId="6" hidden="1">OCTOBER!$A$6:$M$145</definedName>
    <definedName name="_xlnm._FilterDatabase" localSheetId="4" hidden="1">TEST!$A$6:$M$145</definedName>
    <definedName name="_xlnm._FilterDatabase" localSheetId="0" hidden="1">'TEST (2)'!$A$6:$M$145</definedName>
    <definedName name="_xlnm._FilterDatabase" localSheetId="7" hidden="1">Trades!$A$6:$M$145</definedName>
    <definedName name="calc">'CALCULATOR '!$B$1:$Q$20</definedName>
    <definedName name="chart" localSheetId="5">'APRIL TRADES'!$M$8</definedName>
    <definedName name="chart" localSheetId="12">JOURNAL!$M$9</definedName>
    <definedName name="chart" localSheetId="6">OCTOBER!$M$8</definedName>
    <definedName name="chart" localSheetId="4">TEST!$M$8</definedName>
    <definedName name="chart" localSheetId="0">'TEST (2)'!$M$8</definedName>
    <definedName name="chart">Trades!$M$8</definedName>
    <definedName name="ExternalData_1" localSheetId="20" hidden="1">BYBIT!$A$1:$B$14</definedName>
    <definedName name="ExternalData_1" localSheetId="19" hidden="1">PRICE!$A$1:$B$42</definedName>
    <definedName name="POSITION_SIZE_CALCULATOR_DASH" localSheetId="18">'50X BINANCE'!$B$1:$Q$1003</definedName>
    <definedName name="POSITION_SIZE_CALCULATOR_DASH" localSheetId="17">'75X BINANCE'!$B$1:$Q$1003</definedName>
    <definedName name="POSITION_SIZE_CALCULATOR_DASH" localSheetId="16">'BTCUSDT BINANCE'!$B$1:$Q$1003</definedName>
    <definedName name="POSITION_SIZE_CALCULATOR_DASH" localSheetId="15">'BTCUSDT BYBIT'!$B$1:$Q$1003</definedName>
    <definedName name="POSITION_SIZE_CALCULATOR_DASH" localSheetId="8">'CALCULATOR '!$B$1:$Q$1003</definedName>
    <definedName name="POSITION_SIZE_CALCULATOR_DASH" localSheetId="9">'CALCULATOR (2)'!$B$1:$Q$1003</definedName>
    <definedName name="POSITION_SIZE_CALCULATOR_DASH">CALCULATOR!$B$1:$Q$1003</definedName>
  </definedNames>
  <calcPr calcId="191028" iterate="1" iterateCount="1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" i="54" l="1"/>
  <c r="E15" i="54"/>
  <c r="B18" i="54" s="1"/>
  <c r="B20" i="54" s="1"/>
  <c r="B10" i="54"/>
  <c r="Q7" i="54" s="1"/>
  <c r="G4" i="54"/>
  <c r="G10" i="54" s="1"/>
  <c r="O20" i="53"/>
  <c r="E15" i="53"/>
  <c r="E18" i="53" s="1"/>
  <c r="E20" i="53" s="1"/>
  <c r="B10" i="53"/>
  <c r="G4" i="53"/>
  <c r="G10" i="53" s="1"/>
  <c r="C3" i="50"/>
  <c r="I145" i="52"/>
  <c r="F145" i="52"/>
  <c r="I144" i="52"/>
  <c r="F144" i="52"/>
  <c r="I143" i="52"/>
  <c r="F143" i="52"/>
  <c r="I142" i="52"/>
  <c r="F142" i="52"/>
  <c r="I141" i="52"/>
  <c r="F141" i="52"/>
  <c r="I140" i="52"/>
  <c r="F140" i="52"/>
  <c r="I139" i="52"/>
  <c r="F139" i="52"/>
  <c r="I138" i="52"/>
  <c r="F138" i="52"/>
  <c r="I137" i="52"/>
  <c r="F137" i="52"/>
  <c r="I136" i="52"/>
  <c r="F136" i="52"/>
  <c r="I135" i="52"/>
  <c r="F135" i="52"/>
  <c r="I134" i="52"/>
  <c r="F134" i="52"/>
  <c r="I133" i="52"/>
  <c r="F133" i="52"/>
  <c r="I132" i="52"/>
  <c r="F132" i="52"/>
  <c r="I131" i="52"/>
  <c r="F131" i="52"/>
  <c r="I130" i="52"/>
  <c r="F130" i="52"/>
  <c r="I129" i="52"/>
  <c r="F129" i="52"/>
  <c r="I128" i="52"/>
  <c r="F128" i="52"/>
  <c r="I127" i="52"/>
  <c r="F127" i="52"/>
  <c r="I126" i="52"/>
  <c r="F126" i="52"/>
  <c r="I125" i="52"/>
  <c r="F125" i="52"/>
  <c r="I124" i="52"/>
  <c r="F124" i="52"/>
  <c r="I123" i="52"/>
  <c r="F123" i="52"/>
  <c r="I122" i="52"/>
  <c r="F122" i="52"/>
  <c r="I121" i="52"/>
  <c r="F121" i="52"/>
  <c r="I120" i="52"/>
  <c r="F120" i="52"/>
  <c r="I119" i="52"/>
  <c r="F119" i="52"/>
  <c r="I118" i="52"/>
  <c r="F118" i="52"/>
  <c r="I117" i="52"/>
  <c r="F117" i="52"/>
  <c r="I116" i="52"/>
  <c r="F116" i="52"/>
  <c r="I115" i="52"/>
  <c r="F115" i="52"/>
  <c r="I114" i="52"/>
  <c r="F114" i="52"/>
  <c r="I113" i="52"/>
  <c r="F113" i="52"/>
  <c r="I112" i="52"/>
  <c r="F112" i="52"/>
  <c r="I111" i="52"/>
  <c r="F111" i="52"/>
  <c r="I110" i="52"/>
  <c r="F110" i="52"/>
  <c r="I109" i="52"/>
  <c r="F109" i="52"/>
  <c r="I108" i="52"/>
  <c r="F108" i="52"/>
  <c r="I107" i="52"/>
  <c r="F107" i="52"/>
  <c r="I106" i="52"/>
  <c r="F106" i="52"/>
  <c r="I105" i="52"/>
  <c r="F105" i="52"/>
  <c r="I104" i="52"/>
  <c r="F104" i="52"/>
  <c r="I103" i="52"/>
  <c r="F103" i="52"/>
  <c r="I102" i="52"/>
  <c r="F102" i="52"/>
  <c r="I101" i="52"/>
  <c r="F101" i="52"/>
  <c r="I100" i="52"/>
  <c r="F100" i="52"/>
  <c r="I99" i="52"/>
  <c r="F99" i="52"/>
  <c r="I98" i="52"/>
  <c r="F98" i="52"/>
  <c r="I97" i="52"/>
  <c r="F97" i="52"/>
  <c r="I96" i="52"/>
  <c r="F96" i="52"/>
  <c r="I95" i="52"/>
  <c r="F95" i="52"/>
  <c r="I94" i="52"/>
  <c r="F94" i="52"/>
  <c r="I93" i="52"/>
  <c r="F93" i="52"/>
  <c r="I92" i="52"/>
  <c r="F92" i="52"/>
  <c r="I91" i="52"/>
  <c r="F91" i="52"/>
  <c r="I90" i="52"/>
  <c r="F90" i="52"/>
  <c r="I89" i="52"/>
  <c r="F89" i="52"/>
  <c r="I88" i="52"/>
  <c r="F88" i="52"/>
  <c r="I87" i="52"/>
  <c r="F87" i="52"/>
  <c r="I86" i="52"/>
  <c r="F86" i="52"/>
  <c r="I85" i="52"/>
  <c r="F85" i="52"/>
  <c r="I84" i="52"/>
  <c r="F84" i="52"/>
  <c r="I83" i="52"/>
  <c r="F83" i="52"/>
  <c r="I82" i="52"/>
  <c r="F82" i="52"/>
  <c r="I81" i="52"/>
  <c r="F81" i="52"/>
  <c r="I80" i="52"/>
  <c r="F80" i="52"/>
  <c r="I79" i="52"/>
  <c r="F79" i="52"/>
  <c r="I78" i="52"/>
  <c r="F78" i="52"/>
  <c r="I77" i="52"/>
  <c r="F77" i="52"/>
  <c r="I76" i="52"/>
  <c r="F76" i="52"/>
  <c r="I75" i="52"/>
  <c r="F75" i="52"/>
  <c r="I74" i="52"/>
  <c r="F74" i="52"/>
  <c r="I73" i="52"/>
  <c r="F73" i="52"/>
  <c r="I72" i="52"/>
  <c r="F72" i="52"/>
  <c r="I71" i="52"/>
  <c r="F71" i="52"/>
  <c r="I70" i="52"/>
  <c r="F70" i="52"/>
  <c r="I69" i="52"/>
  <c r="F69" i="52"/>
  <c r="I68" i="52"/>
  <c r="F68" i="52"/>
  <c r="I67" i="52"/>
  <c r="F67" i="52"/>
  <c r="I66" i="52"/>
  <c r="F66" i="52"/>
  <c r="I65" i="52"/>
  <c r="F65" i="52"/>
  <c r="I64" i="52"/>
  <c r="F64" i="52"/>
  <c r="I63" i="52"/>
  <c r="F63" i="52"/>
  <c r="I62" i="52"/>
  <c r="F62" i="52"/>
  <c r="I61" i="52"/>
  <c r="F61" i="52"/>
  <c r="I60" i="52"/>
  <c r="F60" i="52"/>
  <c r="I59" i="52"/>
  <c r="F59" i="52"/>
  <c r="I58" i="52"/>
  <c r="F58" i="52"/>
  <c r="I57" i="52"/>
  <c r="F57" i="52"/>
  <c r="I56" i="52"/>
  <c r="F56" i="52"/>
  <c r="I55" i="52"/>
  <c r="F55" i="52"/>
  <c r="I54" i="52"/>
  <c r="F54" i="52"/>
  <c r="I53" i="52"/>
  <c r="F53" i="52"/>
  <c r="I52" i="52"/>
  <c r="F52" i="52"/>
  <c r="I51" i="52"/>
  <c r="F51" i="52"/>
  <c r="I50" i="52"/>
  <c r="F50" i="52"/>
  <c r="I49" i="52"/>
  <c r="F49" i="52"/>
  <c r="I48" i="52"/>
  <c r="F48" i="52"/>
  <c r="I47" i="52"/>
  <c r="F47" i="52"/>
  <c r="I46" i="52"/>
  <c r="F46" i="52"/>
  <c r="I45" i="52"/>
  <c r="F45" i="52"/>
  <c r="I44" i="52"/>
  <c r="F44" i="52"/>
  <c r="I43" i="52"/>
  <c r="F43" i="52"/>
  <c r="I42" i="52"/>
  <c r="F42" i="52"/>
  <c r="I41" i="52"/>
  <c r="F41" i="52"/>
  <c r="I40" i="52"/>
  <c r="F40" i="52"/>
  <c r="I39" i="52"/>
  <c r="F39" i="52"/>
  <c r="I38" i="52"/>
  <c r="F38" i="52"/>
  <c r="I37" i="52"/>
  <c r="F37" i="52"/>
  <c r="I36" i="52"/>
  <c r="F36" i="52"/>
  <c r="I35" i="52"/>
  <c r="F35" i="52"/>
  <c r="I34" i="52"/>
  <c r="F34" i="52"/>
  <c r="I33" i="52"/>
  <c r="F33" i="52"/>
  <c r="I32" i="52"/>
  <c r="F32" i="52"/>
  <c r="I31" i="52"/>
  <c r="F31" i="52"/>
  <c r="I30" i="52"/>
  <c r="F30" i="52"/>
  <c r="I29" i="52"/>
  <c r="F29" i="52"/>
  <c r="I28" i="52"/>
  <c r="F28" i="52"/>
  <c r="I27" i="52"/>
  <c r="F27" i="52"/>
  <c r="I26" i="52"/>
  <c r="F26" i="52"/>
  <c r="I25" i="52"/>
  <c r="F25" i="52"/>
  <c r="I24" i="52"/>
  <c r="F24" i="52"/>
  <c r="I23" i="52"/>
  <c r="F23" i="52"/>
  <c r="I22" i="52"/>
  <c r="F22" i="52"/>
  <c r="I21" i="52"/>
  <c r="F21" i="52"/>
  <c r="I20" i="52"/>
  <c r="F20" i="52"/>
  <c r="I19" i="52"/>
  <c r="F19" i="52"/>
  <c r="I18" i="52"/>
  <c r="F18" i="52"/>
  <c r="I17" i="52"/>
  <c r="F17" i="52"/>
  <c r="I16" i="52"/>
  <c r="F16" i="52"/>
  <c r="I15" i="52"/>
  <c r="F15" i="52"/>
  <c r="I14" i="52"/>
  <c r="F14" i="52"/>
  <c r="I13" i="52"/>
  <c r="F13" i="52"/>
  <c r="I12" i="52"/>
  <c r="F12" i="52"/>
  <c r="I11" i="52"/>
  <c r="F11" i="52"/>
  <c r="I10" i="52"/>
  <c r="F10" i="52"/>
  <c r="I9" i="52"/>
  <c r="F9" i="52"/>
  <c r="L4" i="52"/>
  <c r="I4" i="52"/>
  <c r="G4" i="52"/>
  <c r="L3" i="52"/>
  <c r="E3" i="52"/>
  <c r="C4" i="50"/>
  <c r="C5" i="50" s="1"/>
  <c r="C6" i="50" s="1"/>
  <c r="C7" i="50" s="1"/>
  <c r="C8" i="50" s="1"/>
  <c r="C9" i="50" s="1"/>
  <c r="C10" i="50" s="1"/>
  <c r="C11" i="50" s="1"/>
  <c r="C12" i="50" s="1"/>
  <c r="C13" i="50" s="1"/>
  <c r="C14" i="50" s="1"/>
  <c r="C15" i="50" s="1"/>
  <c r="C16" i="50" s="1"/>
  <c r="C17" i="50" s="1"/>
  <c r="C18" i="50" s="1"/>
  <c r="C19" i="50" s="1"/>
  <c r="C20" i="50" s="1"/>
  <c r="C21" i="50" s="1"/>
  <c r="C22" i="50" s="1"/>
  <c r="C23" i="50" s="1"/>
  <c r="C24" i="50" s="1"/>
  <c r="C25" i="50" s="1"/>
  <c r="C26" i="50" s="1"/>
  <c r="C27" i="50" s="1"/>
  <c r="C28" i="50" s="1"/>
  <c r="C29" i="50" s="1"/>
  <c r="C30" i="50" s="1"/>
  <c r="C31" i="50" s="1"/>
  <c r="C32" i="50" s="1"/>
  <c r="C33" i="50" s="1"/>
  <c r="C34" i="50" s="1"/>
  <c r="C35" i="50" s="1"/>
  <c r="C36" i="50" s="1"/>
  <c r="C37" i="50" s="1"/>
  <c r="C38" i="50" s="1"/>
  <c r="C39" i="50" s="1"/>
  <c r="C40" i="50" s="1"/>
  <c r="C41" i="50" s="1"/>
  <c r="C42" i="50" s="1"/>
  <c r="C43" i="50" s="1"/>
  <c r="C44" i="50" s="1"/>
  <c r="C45" i="50" s="1"/>
  <c r="C46" i="50" s="1"/>
  <c r="C47" i="50" s="1"/>
  <c r="C48" i="50" s="1"/>
  <c r="C49" i="50" s="1"/>
  <c r="C50" i="50" s="1"/>
  <c r="C51" i="50" s="1"/>
  <c r="C52" i="50" s="1"/>
  <c r="C53" i="50" s="1"/>
  <c r="C54" i="50" s="1"/>
  <c r="C55" i="50" s="1"/>
  <c r="C56" i="50" s="1"/>
  <c r="C57" i="50" s="1"/>
  <c r="C58" i="50" s="1"/>
  <c r="C59" i="50" s="1"/>
  <c r="C60" i="50" s="1"/>
  <c r="C61" i="50" s="1"/>
  <c r="C62" i="50" s="1"/>
  <c r="C63" i="50" s="1"/>
  <c r="C64" i="50" s="1"/>
  <c r="C65" i="50" s="1"/>
  <c r="C66" i="50" s="1"/>
  <c r="C67" i="50" s="1"/>
  <c r="C68" i="50" s="1"/>
  <c r="C69" i="50" s="1"/>
  <c r="C70" i="50" s="1"/>
  <c r="C71" i="50" s="1"/>
  <c r="C72" i="50" s="1"/>
  <c r="C73" i="50" s="1"/>
  <c r="C74" i="50" s="1"/>
  <c r="C75" i="50" s="1"/>
  <c r="C76" i="50" s="1"/>
  <c r="C77" i="50" s="1"/>
  <c r="C78" i="50" s="1"/>
  <c r="C79" i="50" s="1"/>
  <c r="C80" i="50" s="1"/>
  <c r="C81" i="50" s="1"/>
  <c r="C82" i="50" s="1"/>
  <c r="C83" i="50" s="1"/>
  <c r="C84" i="50" s="1"/>
  <c r="C85" i="50" s="1"/>
  <c r="C86" i="50" s="1"/>
  <c r="C87" i="50" s="1"/>
  <c r="C88" i="50" s="1"/>
  <c r="C89" i="50" s="1"/>
  <c r="C90" i="50" s="1"/>
  <c r="C91" i="50" s="1"/>
  <c r="C92" i="50" s="1"/>
  <c r="C93" i="50" s="1"/>
  <c r="C94" i="50" s="1"/>
  <c r="C95" i="50" s="1"/>
  <c r="C96" i="50" s="1"/>
  <c r="C97" i="50" s="1"/>
  <c r="C98" i="50" s="1"/>
  <c r="C99" i="50" s="1"/>
  <c r="C100" i="50" s="1"/>
  <c r="C101" i="50" s="1"/>
  <c r="C102" i="50" s="1"/>
  <c r="C103" i="50" s="1"/>
  <c r="C104" i="50" s="1"/>
  <c r="C105" i="50" s="1"/>
  <c r="C106" i="50" s="1"/>
  <c r="C107" i="50" s="1"/>
  <c r="C108" i="50" s="1"/>
  <c r="C109" i="50" s="1"/>
  <c r="C110" i="50" s="1"/>
  <c r="C111" i="50" s="1"/>
  <c r="C112" i="50" s="1"/>
  <c r="C113" i="50" s="1"/>
  <c r="C114" i="50" s="1"/>
  <c r="C115" i="50" s="1"/>
  <c r="C116" i="50" s="1"/>
  <c r="C117" i="50" s="1"/>
  <c r="C118" i="50" s="1"/>
  <c r="C119" i="50" s="1"/>
  <c r="C120" i="50" s="1"/>
  <c r="C121" i="50" s="1"/>
  <c r="E12" i="50"/>
  <c r="J4" i="46"/>
  <c r="G10" i="46"/>
  <c r="J7" i="46" s="1"/>
  <c r="G7" i="46"/>
  <c r="G10" i="49"/>
  <c r="J7" i="49"/>
  <c r="G7" i="49"/>
  <c r="J4" i="49"/>
  <c r="F8" i="44"/>
  <c r="I144" i="44"/>
  <c r="F144" i="44"/>
  <c r="J144" i="44"/>
  <c r="L144" i="44"/>
  <c r="I143" i="44"/>
  <c r="J143" i="44"/>
  <c r="L143" i="44"/>
  <c r="F143" i="44"/>
  <c r="I142" i="44"/>
  <c r="F142" i="44"/>
  <c r="J142" i="44"/>
  <c r="L142" i="44"/>
  <c r="I141" i="44"/>
  <c r="J141" i="44"/>
  <c r="L141" i="44"/>
  <c r="F141" i="44"/>
  <c r="I140" i="44"/>
  <c r="F140" i="44"/>
  <c r="J140" i="44"/>
  <c r="L140" i="44"/>
  <c r="I139" i="44"/>
  <c r="J139" i="44"/>
  <c r="L139" i="44"/>
  <c r="F139" i="44"/>
  <c r="I138" i="44"/>
  <c r="F138" i="44"/>
  <c r="J138" i="44"/>
  <c r="L138" i="44"/>
  <c r="I137" i="44"/>
  <c r="J137" i="44"/>
  <c r="L137" i="44"/>
  <c r="F137" i="44"/>
  <c r="I136" i="44"/>
  <c r="F136" i="44"/>
  <c r="J136" i="44"/>
  <c r="L136" i="44"/>
  <c r="I135" i="44"/>
  <c r="J135" i="44"/>
  <c r="L135" i="44"/>
  <c r="F135" i="44"/>
  <c r="I134" i="44"/>
  <c r="F134" i="44"/>
  <c r="J134" i="44"/>
  <c r="L134" i="44"/>
  <c r="I133" i="44"/>
  <c r="J133" i="44"/>
  <c r="L133" i="44"/>
  <c r="F133" i="44"/>
  <c r="I132" i="44"/>
  <c r="F132" i="44"/>
  <c r="J132" i="44"/>
  <c r="L132" i="44"/>
  <c r="I131" i="44"/>
  <c r="J131" i="44"/>
  <c r="L131" i="44"/>
  <c r="F131" i="44"/>
  <c r="I130" i="44"/>
  <c r="F130" i="44"/>
  <c r="J130" i="44"/>
  <c r="L130" i="44"/>
  <c r="I129" i="44"/>
  <c r="J129" i="44"/>
  <c r="L129" i="44"/>
  <c r="F129" i="44"/>
  <c r="I128" i="44"/>
  <c r="F128" i="44"/>
  <c r="J128" i="44"/>
  <c r="L128" i="44"/>
  <c r="I127" i="44"/>
  <c r="J127" i="44"/>
  <c r="L127" i="44"/>
  <c r="F127" i="44"/>
  <c r="I126" i="44"/>
  <c r="F126" i="44"/>
  <c r="J126" i="44"/>
  <c r="L126" i="44"/>
  <c r="I125" i="44"/>
  <c r="J125" i="44"/>
  <c r="L125" i="44"/>
  <c r="F125" i="44"/>
  <c r="I124" i="44"/>
  <c r="F124" i="44"/>
  <c r="J124" i="44"/>
  <c r="L124" i="44"/>
  <c r="I123" i="44"/>
  <c r="J123" i="44"/>
  <c r="L123" i="44"/>
  <c r="F123" i="44"/>
  <c r="I122" i="44"/>
  <c r="F122" i="44"/>
  <c r="J122" i="44"/>
  <c r="L122" i="44"/>
  <c r="I121" i="44"/>
  <c r="J121" i="44"/>
  <c r="L121" i="44"/>
  <c r="F121" i="44"/>
  <c r="I120" i="44"/>
  <c r="F120" i="44"/>
  <c r="J120" i="44"/>
  <c r="L120" i="44"/>
  <c r="I119" i="44"/>
  <c r="J119" i="44"/>
  <c r="L119" i="44"/>
  <c r="F119" i="44"/>
  <c r="I118" i="44"/>
  <c r="F118" i="44"/>
  <c r="J118" i="44"/>
  <c r="L118" i="44"/>
  <c r="I117" i="44"/>
  <c r="J117" i="44"/>
  <c r="L117" i="44"/>
  <c r="F117" i="44"/>
  <c r="I116" i="44"/>
  <c r="F116" i="44"/>
  <c r="J116" i="44"/>
  <c r="L116" i="44"/>
  <c r="I115" i="44"/>
  <c r="J115" i="44"/>
  <c r="L115" i="44"/>
  <c r="F115" i="44"/>
  <c r="I114" i="44"/>
  <c r="F114" i="44"/>
  <c r="J114" i="44"/>
  <c r="L114" i="44"/>
  <c r="I113" i="44"/>
  <c r="J113" i="44"/>
  <c r="L113" i="44"/>
  <c r="F113" i="44"/>
  <c r="J112" i="44"/>
  <c r="L112" i="44"/>
  <c r="I112" i="44"/>
  <c r="F112" i="44"/>
  <c r="I111" i="44"/>
  <c r="J111" i="44"/>
  <c r="L111" i="44"/>
  <c r="F111" i="44"/>
  <c r="J110" i="44"/>
  <c r="L110" i="44"/>
  <c r="I110" i="44"/>
  <c r="F110" i="44"/>
  <c r="I109" i="44"/>
  <c r="J109" i="44"/>
  <c r="L109" i="44"/>
  <c r="F109" i="44"/>
  <c r="I108" i="44"/>
  <c r="F108" i="44"/>
  <c r="J108" i="44"/>
  <c r="L108" i="44"/>
  <c r="I107" i="44"/>
  <c r="J107" i="44"/>
  <c r="L107" i="44"/>
  <c r="F107" i="44"/>
  <c r="J106" i="44"/>
  <c r="L106" i="44"/>
  <c r="I106" i="44"/>
  <c r="F106" i="44"/>
  <c r="I105" i="44"/>
  <c r="J105" i="44"/>
  <c r="L105" i="44"/>
  <c r="F105" i="44"/>
  <c r="J104" i="44"/>
  <c r="L104" i="44"/>
  <c r="I104" i="44"/>
  <c r="F104" i="44"/>
  <c r="I103" i="44"/>
  <c r="J103" i="44"/>
  <c r="L103" i="44"/>
  <c r="F103" i="44"/>
  <c r="I102" i="44"/>
  <c r="F102" i="44"/>
  <c r="J102" i="44"/>
  <c r="L102" i="44"/>
  <c r="I101" i="44"/>
  <c r="J101" i="44"/>
  <c r="L101" i="44"/>
  <c r="F101" i="44"/>
  <c r="I100" i="44"/>
  <c r="F100" i="44"/>
  <c r="J100" i="44"/>
  <c r="L100" i="44"/>
  <c r="I99" i="44"/>
  <c r="J99" i="44"/>
  <c r="L99" i="44"/>
  <c r="F99" i="44"/>
  <c r="I98" i="44"/>
  <c r="F98" i="44"/>
  <c r="J98" i="44"/>
  <c r="L98" i="44"/>
  <c r="I97" i="44"/>
  <c r="J97" i="44"/>
  <c r="L97" i="44"/>
  <c r="F97" i="44"/>
  <c r="J96" i="44"/>
  <c r="L96" i="44"/>
  <c r="I96" i="44"/>
  <c r="F96" i="44"/>
  <c r="I95" i="44"/>
  <c r="J95" i="44"/>
  <c r="L95" i="44"/>
  <c r="F95" i="44"/>
  <c r="J94" i="44"/>
  <c r="L94" i="44"/>
  <c r="I94" i="44"/>
  <c r="F94" i="44"/>
  <c r="I93" i="44"/>
  <c r="J93" i="44"/>
  <c r="L93" i="44"/>
  <c r="F93" i="44"/>
  <c r="I92" i="44"/>
  <c r="F92" i="44"/>
  <c r="J92" i="44"/>
  <c r="L92" i="44"/>
  <c r="I91" i="44"/>
  <c r="J91" i="44"/>
  <c r="L91" i="44"/>
  <c r="F91" i="44"/>
  <c r="J90" i="44"/>
  <c r="L90" i="44"/>
  <c r="I90" i="44"/>
  <c r="F90" i="44"/>
  <c r="I89" i="44"/>
  <c r="J89" i="44"/>
  <c r="L89" i="44"/>
  <c r="F89" i="44"/>
  <c r="J88" i="44"/>
  <c r="L88" i="44"/>
  <c r="I88" i="44"/>
  <c r="F88" i="44"/>
  <c r="I87" i="44"/>
  <c r="J87" i="44"/>
  <c r="L87" i="44"/>
  <c r="F87" i="44"/>
  <c r="I86" i="44"/>
  <c r="F86" i="44"/>
  <c r="J86" i="44"/>
  <c r="L86" i="44"/>
  <c r="I85" i="44"/>
  <c r="J85" i="44"/>
  <c r="L85" i="44"/>
  <c r="F85" i="44"/>
  <c r="I84" i="44"/>
  <c r="F84" i="44"/>
  <c r="J84" i="44"/>
  <c r="L84" i="44"/>
  <c r="I83" i="44"/>
  <c r="J83" i="44"/>
  <c r="L83" i="44"/>
  <c r="F83" i="44"/>
  <c r="I82" i="44"/>
  <c r="F82" i="44"/>
  <c r="J82" i="44"/>
  <c r="L82" i="44"/>
  <c r="I81" i="44"/>
  <c r="J81" i="44"/>
  <c r="L81" i="44"/>
  <c r="F81" i="44"/>
  <c r="J80" i="44"/>
  <c r="L80" i="44"/>
  <c r="I80" i="44"/>
  <c r="F80" i="44"/>
  <c r="I79" i="44"/>
  <c r="J79" i="44"/>
  <c r="L79" i="44"/>
  <c r="F79" i="44"/>
  <c r="J78" i="44"/>
  <c r="L78" i="44"/>
  <c r="I78" i="44"/>
  <c r="F78" i="44"/>
  <c r="I77" i="44"/>
  <c r="J77" i="44"/>
  <c r="L77" i="44"/>
  <c r="F77" i="44"/>
  <c r="I76" i="44"/>
  <c r="F76" i="44"/>
  <c r="J76" i="44"/>
  <c r="L76" i="44"/>
  <c r="I75" i="44"/>
  <c r="J75" i="44"/>
  <c r="L75" i="44"/>
  <c r="F75" i="44"/>
  <c r="J74" i="44"/>
  <c r="L74" i="44"/>
  <c r="I74" i="44"/>
  <c r="F74" i="44"/>
  <c r="I73" i="44"/>
  <c r="J73" i="44"/>
  <c r="L73" i="44"/>
  <c r="F73" i="44"/>
  <c r="J72" i="44"/>
  <c r="L72" i="44"/>
  <c r="I72" i="44"/>
  <c r="F72" i="44"/>
  <c r="I71" i="44"/>
  <c r="J71" i="44"/>
  <c r="L71" i="44"/>
  <c r="F71" i="44"/>
  <c r="I70" i="44"/>
  <c r="F70" i="44"/>
  <c r="J70" i="44"/>
  <c r="L70" i="44"/>
  <c r="I69" i="44"/>
  <c r="F69" i="44"/>
  <c r="I68" i="44"/>
  <c r="F68" i="44"/>
  <c r="J68" i="44"/>
  <c r="L68" i="44"/>
  <c r="I67" i="44"/>
  <c r="J67" i="44"/>
  <c r="L67" i="44"/>
  <c r="F67" i="44"/>
  <c r="I66" i="44"/>
  <c r="F66" i="44"/>
  <c r="J66" i="44"/>
  <c r="L66" i="44"/>
  <c r="I65" i="44"/>
  <c r="F65" i="44"/>
  <c r="I64" i="44"/>
  <c r="J64" i="44"/>
  <c r="L64" i="44"/>
  <c r="F64" i="44"/>
  <c r="I63" i="44"/>
  <c r="J63" i="44"/>
  <c r="L63" i="44"/>
  <c r="F63" i="44"/>
  <c r="I62" i="44"/>
  <c r="F62" i="44"/>
  <c r="J62" i="44"/>
  <c r="L62" i="44"/>
  <c r="I61" i="44"/>
  <c r="F61" i="44"/>
  <c r="I60" i="44"/>
  <c r="F60" i="44"/>
  <c r="I59" i="44"/>
  <c r="F59" i="44"/>
  <c r="I58" i="44"/>
  <c r="J58" i="44"/>
  <c r="L58" i="44"/>
  <c r="F58" i="44"/>
  <c r="I57" i="44"/>
  <c r="J57" i="44"/>
  <c r="L57" i="44"/>
  <c r="F57" i="44"/>
  <c r="I56" i="44"/>
  <c r="F56" i="44"/>
  <c r="J56" i="44"/>
  <c r="L56" i="44"/>
  <c r="I55" i="44"/>
  <c r="F55" i="44"/>
  <c r="I54" i="44"/>
  <c r="F54" i="44"/>
  <c r="J54" i="44"/>
  <c r="L54" i="44"/>
  <c r="I53" i="44"/>
  <c r="F53" i="44"/>
  <c r="I52" i="44"/>
  <c r="F52" i="44"/>
  <c r="J52" i="44"/>
  <c r="L52" i="44"/>
  <c r="I51" i="44"/>
  <c r="F51" i="44"/>
  <c r="I50" i="44"/>
  <c r="F50" i="44"/>
  <c r="J50" i="44"/>
  <c r="L50" i="44"/>
  <c r="I49" i="44"/>
  <c r="J49" i="44"/>
  <c r="L49" i="44"/>
  <c r="F49" i="44"/>
  <c r="I48" i="44"/>
  <c r="J48" i="44"/>
  <c r="L48" i="44"/>
  <c r="F48" i="44"/>
  <c r="I47" i="44"/>
  <c r="J47" i="44"/>
  <c r="L47" i="44"/>
  <c r="F47" i="44"/>
  <c r="J46" i="44"/>
  <c r="L46" i="44"/>
  <c r="I46" i="44"/>
  <c r="F46" i="44"/>
  <c r="I45" i="44"/>
  <c r="F45" i="44"/>
  <c r="I44" i="44"/>
  <c r="F44" i="44"/>
  <c r="J44" i="44"/>
  <c r="L44" i="44"/>
  <c r="I43" i="44"/>
  <c r="F43" i="44"/>
  <c r="I42" i="44"/>
  <c r="F42" i="44"/>
  <c r="J42" i="44"/>
  <c r="L42" i="44"/>
  <c r="I41" i="44"/>
  <c r="J41" i="44"/>
  <c r="L41" i="44"/>
  <c r="F41" i="44"/>
  <c r="I40" i="44"/>
  <c r="F40" i="44"/>
  <c r="J40" i="44"/>
  <c r="L40" i="44"/>
  <c r="I39" i="44"/>
  <c r="J39" i="44"/>
  <c r="L39" i="44"/>
  <c r="F39" i="44"/>
  <c r="I38" i="44"/>
  <c r="F38" i="44"/>
  <c r="J38" i="44"/>
  <c r="L38" i="44"/>
  <c r="I37" i="44"/>
  <c r="F37" i="44"/>
  <c r="I36" i="44"/>
  <c r="F36" i="44"/>
  <c r="J36" i="44"/>
  <c r="L36" i="44"/>
  <c r="I35" i="44"/>
  <c r="J35" i="44"/>
  <c r="L35" i="44"/>
  <c r="F35" i="44"/>
  <c r="I34" i="44"/>
  <c r="F34" i="44"/>
  <c r="J34" i="44"/>
  <c r="L34" i="44"/>
  <c r="I33" i="44"/>
  <c r="F33" i="44"/>
  <c r="I32" i="44"/>
  <c r="J32" i="44"/>
  <c r="L32" i="44"/>
  <c r="F32" i="44"/>
  <c r="I31" i="44"/>
  <c r="F31" i="44"/>
  <c r="I30" i="44"/>
  <c r="F30" i="44"/>
  <c r="J30" i="44"/>
  <c r="L30" i="44"/>
  <c r="I29" i="44"/>
  <c r="F29" i="44"/>
  <c r="I28" i="44"/>
  <c r="F28" i="44"/>
  <c r="J28" i="44"/>
  <c r="L28" i="44"/>
  <c r="I27" i="44"/>
  <c r="F27" i="44"/>
  <c r="I26" i="44"/>
  <c r="J26" i="44"/>
  <c r="L26" i="44"/>
  <c r="F26" i="44"/>
  <c r="I25" i="44"/>
  <c r="J25" i="44"/>
  <c r="L25" i="44"/>
  <c r="F25" i="44"/>
  <c r="I24" i="44"/>
  <c r="F24" i="44"/>
  <c r="J24" i="44"/>
  <c r="L24" i="44"/>
  <c r="I23" i="44"/>
  <c r="F23" i="44"/>
  <c r="I22" i="44"/>
  <c r="F22" i="44"/>
  <c r="J22" i="44"/>
  <c r="L22" i="44"/>
  <c r="I21" i="44"/>
  <c r="F21" i="44"/>
  <c r="I20" i="44"/>
  <c r="F20" i="44"/>
  <c r="J20" i="44"/>
  <c r="L20" i="44"/>
  <c r="I19" i="44"/>
  <c r="F19" i="44"/>
  <c r="I18" i="44"/>
  <c r="F18" i="44"/>
  <c r="J18" i="44"/>
  <c r="L18" i="44"/>
  <c r="I17" i="44"/>
  <c r="J17" i="44"/>
  <c r="L17" i="44"/>
  <c r="F17" i="44"/>
  <c r="I16" i="44"/>
  <c r="J16" i="44"/>
  <c r="L16" i="44"/>
  <c r="F16" i="44"/>
  <c r="I15" i="44"/>
  <c r="J15" i="44"/>
  <c r="L15" i="44"/>
  <c r="F15" i="44"/>
  <c r="J14" i="44"/>
  <c r="L14" i="44"/>
  <c r="I14" i="44"/>
  <c r="F14" i="44"/>
  <c r="I13" i="44"/>
  <c r="F13" i="44"/>
  <c r="I12" i="44"/>
  <c r="F12" i="44"/>
  <c r="J12" i="44"/>
  <c r="L12" i="44"/>
  <c r="I11" i="44"/>
  <c r="F11" i="44"/>
  <c r="J10" i="44"/>
  <c r="L10" i="44"/>
  <c r="I10" i="44"/>
  <c r="F10" i="44"/>
  <c r="I9" i="44"/>
  <c r="F9" i="44"/>
  <c r="J8" i="44"/>
  <c r="I8" i="44"/>
  <c r="L4" i="44"/>
  <c r="I4" i="44"/>
  <c r="G4" i="44"/>
  <c r="L3" i="44"/>
  <c r="E3" i="44"/>
  <c r="J31" i="44"/>
  <c r="L31" i="44"/>
  <c r="J60" i="44"/>
  <c r="L60" i="44"/>
  <c r="J21" i="44"/>
  <c r="L21" i="44"/>
  <c r="J53" i="44"/>
  <c r="L53" i="44"/>
  <c r="J11" i="44"/>
  <c r="L11" i="44"/>
  <c r="J29" i="44"/>
  <c r="L29" i="44"/>
  <c r="J43" i="44"/>
  <c r="L43" i="44"/>
  <c r="J61" i="44"/>
  <c r="L61" i="44"/>
  <c r="J19" i="44"/>
  <c r="L19" i="44"/>
  <c r="J23" i="44"/>
  <c r="L23" i="44"/>
  <c r="J33" i="44"/>
  <c r="L33" i="44"/>
  <c r="J37" i="44"/>
  <c r="L37" i="44"/>
  <c r="J51" i="44"/>
  <c r="L51" i="44"/>
  <c r="J55" i="44"/>
  <c r="L55" i="44"/>
  <c r="J65" i="44"/>
  <c r="L65" i="44"/>
  <c r="J69" i="44"/>
  <c r="L69" i="44"/>
  <c r="J13" i="44"/>
  <c r="L13" i="44"/>
  <c r="J27" i="44"/>
  <c r="L27" i="44"/>
  <c r="J45" i="44"/>
  <c r="L45" i="44"/>
  <c r="J59" i="44"/>
  <c r="L59" i="44"/>
  <c r="L8" i="44"/>
  <c r="J9" i="44"/>
  <c r="J145" i="44"/>
  <c r="C4" i="44" s="1"/>
  <c r="I145" i="44"/>
  <c r="I3" i="44"/>
  <c r="F145" i="44"/>
  <c r="G2" i="44"/>
  <c r="M3" i="44"/>
  <c r="L9" i="44"/>
  <c r="G3" i="44"/>
  <c r="I144" i="43"/>
  <c r="F144" i="43"/>
  <c r="J144" i="43"/>
  <c r="L144" i="43"/>
  <c r="J143" i="43"/>
  <c r="L143" i="43"/>
  <c r="I143" i="43"/>
  <c r="F143" i="43"/>
  <c r="I142" i="43"/>
  <c r="F142" i="43"/>
  <c r="J142" i="43"/>
  <c r="L142" i="43"/>
  <c r="J141" i="43"/>
  <c r="L141" i="43"/>
  <c r="I141" i="43"/>
  <c r="F141" i="43"/>
  <c r="I140" i="43"/>
  <c r="F140" i="43"/>
  <c r="J140" i="43"/>
  <c r="L140" i="43"/>
  <c r="J139" i="43"/>
  <c r="L139" i="43"/>
  <c r="I139" i="43"/>
  <c r="F139" i="43"/>
  <c r="I138" i="43"/>
  <c r="F138" i="43"/>
  <c r="J138" i="43"/>
  <c r="L138" i="43"/>
  <c r="J137" i="43"/>
  <c r="L137" i="43"/>
  <c r="I137" i="43"/>
  <c r="F137" i="43"/>
  <c r="I136" i="43"/>
  <c r="F136" i="43"/>
  <c r="J136" i="43"/>
  <c r="L136" i="43"/>
  <c r="J135" i="43"/>
  <c r="L135" i="43"/>
  <c r="I135" i="43"/>
  <c r="F135" i="43"/>
  <c r="I134" i="43"/>
  <c r="F134" i="43"/>
  <c r="J134" i="43"/>
  <c r="L134" i="43"/>
  <c r="J133" i="43"/>
  <c r="L133" i="43"/>
  <c r="I133" i="43"/>
  <c r="F133" i="43"/>
  <c r="I132" i="43"/>
  <c r="F132" i="43"/>
  <c r="J132" i="43"/>
  <c r="L132" i="43"/>
  <c r="J131" i="43"/>
  <c r="L131" i="43"/>
  <c r="I131" i="43"/>
  <c r="F131" i="43"/>
  <c r="I130" i="43"/>
  <c r="F130" i="43"/>
  <c r="J130" i="43"/>
  <c r="L130" i="43"/>
  <c r="J129" i="43"/>
  <c r="L129" i="43"/>
  <c r="I129" i="43"/>
  <c r="F129" i="43"/>
  <c r="I128" i="43"/>
  <c r="F128" i="43"/>
  <c r="J128" i="43"/>
  <c r="L128" i="43"/>
  <c r="J127" i="43"/>
  <c r="L127" i="43"/>
  <c r="I127" i="43"/>
  <c r="F127" i="43"/>
  <c r="I126" i="43"/>
  <c r="F126" i="43"/>
  <c r="J126" i="43"/>
  <c r="L126" i="43"/>
  <c r="J125" i="43"/>
  <c r="L125" i="43"/>
  <c r="I125" i="43"/>
  <c r="F125" i="43"/>
  <c r="I124" i="43"/>
  <c r="F124" i="43"/>
  <c r="J124" i="43"/>
  <c r="L124" i="43"/>
  <c r="J123" i="43"/>
  <c r="L123" i="43"/>
  <c r="I123" i="43"/>
  <c r="F123" i="43"/>
  <c r="I122" i="43"/>
  <c r="F122" i="43"/>
  <c r="J122" i="43"/>
  <c r="L122" i="43"/>
  <c r="J121" i="43"/>
  <c r="L121" i="43"/>
  <c r="I121" i="43"/>
  <c r="F121" i="43"/>
  <c r="I120" i="43"/>
  <c r="F120" i="43"/>
  <c r="J120" i="43"/>
  <c r="L120" i="43"/>
  <c r="J119" i="43"/>
  <c r="L119" i="43"/>
  <c r="I119" i="43"/>
  <c r="F119" i="43"/>
  <c r="I118" i="43"/>
  <c r="F118" i="43"/>
  <c r="J118" i="43"/>
  <c r="L118" i="43"/>
  <c r="J117" i="43"/>
  <c r="L117" i="43"/>
  <c r="I117" i="43"/>
  <c r="F117" i="43"/>
  <c r="I116" i="43"/>
  <c r="F116" i="43"/>
  <c r="J116" i="43"/>
  <c r="L116" i="43"/>
  <c r="J115" i="43"/>
  <c r="L115" i="43"/>
  <c r="I115" i="43"/>
  <c r="F115" i="43"/>
  <c r="I114" i="43"/>
  <c r="F114" i="43"/>
  <c r="J114" i="43"/>
  <c r="L114" i="43"/>
  <c r="J113" i="43"/>
  <c r="L113" i="43"/>
  <c r="I113" i="43"/>
  <c r="F113" i="43"/>
  <c r="I112" i="43"/>
  <c r="F112" i="43"/>
  <c r="J112" i="43"/>
  <c r="L112" i="43"/>
  <c r="J111" i="43"/>
  <c r="L111" i="43"/>
  <c r="I111" i="43"/>
  <c r="F111" i="43"/>
  <c r="I110" i="43"/>
  <c r="F110" i="43"/>
  <c r="J110" i="43"/>
  <c r="L110" i="43"/>
  <c r="J109" i="43"/>
  <c r="L109" i="43"/>
  <c r="I109" i="43"/>
  <c r="F109" i="43"/>
  <c r="I108" i="43"/>
  <c r="F108" i="43"/>
  <c r="J108" i="43"/>
  <c r="L108" i="43"/>
  <c r="J107" i="43"/>
  <c r="L107" i="43"/>
  <c r="I107" i="43"/>
  <c r="F107" i="43"/>
  <c r="I106" i="43"/>
  <c r="F106" i="43"/>
  <c r="J106" i="43"/>
  <c r="L106" i="43"/>
  <c r="J105" i="43"/>
  <c r="L105" i="43"/>
  <c r="I105" i="43"/>
  <c r="F105" i="43"/>
  <c r="I104" i="43"/>
  <c r="F104" i="43"/>
  <c r="J104" i="43"/>
  <c r="L104" i="43"/>
  <c r="J103" i="43"/>
  <c r="L103" i="43"/>
  <c r="I103" i="43"/>
  <c r="F103" i="43"/>
  <c r="I102" i="43"/>
  <c r="F102" i="43"/>
  <c r="J102" i="43"/>
  <c r="L102" i="43"/>
  <c r="J101" i="43"/>
  <c r="L101" i="43"/>
  <c r="I101" i="43"/>
  <c r="F101" i="43"/>
  <c r="I100" i="43"/>
  <c r="F100" i="43"/>
  <c r="J100" i="43"/>
  <c r="L100" i="43"/>
  <c r="J99" i="43"/>
  <c r="L99" i="43"/>
  <c r="I99" i="43"/>
  <c r="F99" i="43"/>
  <c r="I98" i="43"/>
  <c r="F98" i="43"/>
  <c r="J98" i="43"/>
  <c r="L98" i="43"/>
  <c r="J97" i="43"/>
  <c r="L97" i="43"/>
  <c r="I97" i="43"/>
  <c r="F97" i="43"/>
  <c r="I96" i="43"/>
  <c r="F96" i="43"/>
  <c r="J96" i="43"/>
  <c r="L96" i="43"/>
  <c r="J95" i="43"/>
  <c r="L95" i="43"/>
  <c r="I95" i="43"/>
  <c r="F95" i="43"/>
  <c r="I94" i="43"/>
  <c r="F94" i="43"/>
  <c r="J94" i="43"/>
  <c r="L94" i="43"/>
  <c r="J93" i="43"/>
  <c r="L93" i="43"/>
  <c r="I93" i="43"/>
  <c r="F93" i="43"/>
  <c r="I92" i="43"/>
  <c r="F92" i="43"/>
  <c r="J92" i="43"/>
  <c r="L92" i="43"/>
  <c r="J91" i="43"/>
  <c r="L91" i="43"/>
  <c r="I91" i="43"/>
  <c r="F91" i="43"/>
  <c r="I90" i="43"/>
  <c r="F90" i="43"/>
  <c r="J90" i="43"/>
  <c r="L90" i="43"/>
  <c r="J89" i="43"/>
  <c r="L89" i="43"/>
  <c r="I89" i="43"/>
  <c r="F89" i="43"/>
  <c r="I88" i="43"/>
  <c r="F88" i="43"/>
  <c r="J88" i="43"/>
  <c r="L88" i="43"/>
  <c r="J87" i="43"/>
  <c r="L87" i="43"/>
  <c r="I87" i="43"/>
  <c r="F87" i="43"/>
  <c r="I86" i="43"/>
  <c r="F86" i="43"/>
  <c r="J86" i="43"/>
  <c r="L86" i="43"/>
  <c r="J85" i="43"/>
  <c r="L85" i="43"/>
  <c r="I85" i="43"/>
  <c r="F85" i="43"/>
  <c r="I84" i="43"/>
  <c r="F84" i="43"/>
  <c r="J84" i="43"/>
  <c r="L84" i="43"/>
  <c r="J83" i="43"/>
  <c r="L83" i="43"/>
  <c r="I83" i="43"/>
  <c r="F83" i="43"/>
  <c r="I82" i="43"/>
  <c r="F82" i="43"/>
  <c r="J82" i="43"/>
  <c r="L82" i="43"/>
  <c r="J81" i="43"/>
  <c r="L81" i="43"/>
  <c r="I81" i="43"/>
  <c r="F81" i="43"/>
  <c r="I80" i="43"/>
  <c r="F80" i="43"/>
  <c r="J80" i="43"/>
  <c r="L80" i="43"/>
  <c r="J79" i="43"/>
  <c r="L79" i="43"/>
  <c r="I79" i="43"/>
  <c r="F79" i="43"/>
  <c r="I78" i="43"/>
  <c r="F78" i="43"/>
  <c r="J78" i="43"/>
  <c r="L78" i="43"/>
  <c r="J77" i="43"/>
  <c r="L77" i="43"/>
  <c r="I77" i="43"/>
  <c r="F77" i="43"/>
  <c r="I76" i="43"/>
  <c r="F76" i="43"/>
  <c r="J76" i="43"/>
  <c r="L76" i="43"/>
  <c r="J75" i="43"/>
  <c r="L75" i="43"/>
  <c r="I75" i="43"/>
  <c r="F75" i="43"/>
  <c r="I74" i="43"/>
  <c r="F74" i="43"/>
  <c r="J74" i="43"/>
  <c r="L74" i="43"/>
  <c r="J73" i="43"/>
  <c r="L73" i="43"/>
  <c r="I73" i="43"/>
  <c r="F73" i="43"/>
  <c r="I72" i="43"/>
  <c r="F72" i="43"/>
  <c r="J72" i="43"/>
  <c r="L72" i="43"/>
  <c r="J71" i="43"/>
  <c r="L71" i="43"/>
  <c r="I71" i="43"/>
  <c r="F71" i="43"/>
  <c r="I70" i="43"/>
  <c r="F70" i="43"/>
  <c r="J70" i="43"/>
  <c r="L70" i="43"/>
  <c r="J69" i="43"/>
  <c r="L69" i="43"/>
  <c r="I69" i="43"/>
  <c r="F69" i="43"/>
  <c r="I68" i="43"/>
  <c r="F68" i="43"/>
  <c r="J68" i="43"/>
  <c r="L68" i="43"/>
  <c r="J67" i="43"/>
  <c r="L67" i="43"/>
  <c r="I67" i="43"/>
  <c r="F67" i="43"/>
  <c r="I66" i="43"/>
  <c r="F66" i="43"/>
  <c r="J66" i="43"/>
  <c r="L66" i="43"/>
  <c r="J65" i="43"/>
  <c r="L65" i="43"/>
  <c r="I65" i="43"/>
  <c r="F65" i="43"/>
  <c r="I64" i="43"/>
  <c r="F64" i="43"/>
  <c r="J64" i="43"/>
  <c r="L64" i="43"/>
  <c r="J63" i="43"/>
  <c r="L63" i="43"/>
  <c r="I63" i="43"/>
  <c r="F63" i="43"/>
  <c r="I62" i="43"/>
  <c r="F62" i="43"/>
  <c r="J62" i="43"/>
  <c r="L62" i="43"/>
  <c r="J61" i="43"/>
  <c r="L61" i="43"/>
  <c r="I61" i="43"/>
  <c r="F61" i="43"/>
  <c r="I60" i="43"/>
  <c r="F60" i="43"/>
  <c r="J60" i="43"/>
  <c r="L60" i="43"/>
  <c r="I59" i="43"/>
  <c r="J59" i="43"/>
  <c r="L59" i="43"/>
  <c r="F59" i="43"/>
  <c r="I58" i="43"/>
  <c r="F58" i="43"/>
  <c r="I57" i="43"/>
  <c r="J57" i="43"/>
  <c r="L57" i="43"/>
  <c r="F57" i="43"/>
  <c r="I56" i="43"/>
  <c r="F56" i="43"/>
  <c r="I55" i="43"/>
  <c r="J55" i="43"/>
  <c r="L55" i="43"/>
  <c r="F55" i="43"/>
  <c r="I54" i="43"/>
  <c r="F54" i="43"/>
  <c r="I53" i="43"/>
  <c r="J53" i="43"/>
  <c r="L53" i="43"/>
  <c r="F53" i="43"/>
  <c r="I52" i="43"/>
  <c r="F52" i="43"/>
  <c r="J51" i="43"/>
  <c r="L51" i="43"/>
  <c r="I51" i="43"/>
  <c r="F51" i="43"/>
  <c r="I50" i="43"/>
  <c r="F50" i="43"/>
  <c r="I49" i="43"/>
  <c r="F49" i="43"/>
  <c r="J49" i="43"/>
  <c r="L49" i="43"/>
  <c r="I48" i="43"/>
  <c r="F48" i="43"/>
  <c r="I47" i="43"/>
  <c r="F47" i="43"/>
  <c r="J47" i="43"/>
  <c r="L47" i="43"/>
  <c r="I46" i="43"/>
  <c r="F46" i="43"/>
  <c r="I45" i="43"/>
  <c r="J45" i="43"/>
  <c r="L45" i="43"/>
  <c r="F45" i="43"/>
  <c r="I44" i="43"/>
  <c r="F44" i="43"/>
  <c r="J43" i="43"/>
  <c r="L43" i="43"/>
  <c r="I43" i="43"/>
  <c r="F43" i="43"/>
  <c r="I42" i="43"/>
  <c r="F42" i="43"/>
  <c r="I41" i="43"/>
  <c r="J41" i="43"/>
  <c r="L41" i="43"/>
  <c r="F41" i="43"/>
  <c r="I40" i="43"/>
  <c r="F40" i="43"/>
  <c r="I39" i="43"/>
  <c r="J39" i="43"/>
  <c r="L39" i="43"/>
  <c r="F39" i="43"/>
  <c r="I38" i="43"/>
  <c r="F38" i="43"/>
  <c r="J38" i="43"/>
  <c r="L38" i="43"/>
  <c r="I37" i="43"/>
  <c r="J37" i="43"/>
  <c r="L37" i="43"/>
  <c r="F37" i="43"/>
  <c r="I36" i="43"/>
  <c r="F36" i="43"/>
  <c r="J36" i="43"/>
  <c r="L36" i="43"/>
  <c r="J35" i="43"/>
  <c r="L35" i="43"/>
  <c r="I35" i="43"/>
  <c r="F35" i="43"/>
  <c r="I34" i="43"/>
  <c r="F34" i="43"/>
  <c r="I33" i="43"/>
  <c r="J33" i="43"/>
  <c r="L33" i="43"/>
  <c r="F33" i="43"/>
  <c r="I32" i="43"/>
  <c r="F32" i="43"/>
  <c r="I31" i="43"/>
  <c r="F31" i="43"/>
  <c r="I30" i="43"/>
  <c r="F30" i="43"/>
  <c r="J29" i="43"/>
  <c r="L29" i="43"/>
  <c r="I29" i="43"/>
  <c r="F29" i="43"/>
  <c r="I28" i="43"/>
  <c r="F28" i="43"/>
  <c r="I27" i="43"/>
  <c r="J27" i="43"/>
  <c r="L27" i="43"/>
  <c r="F27" i="43"/>
  <c r="I26" i="43"/>
  <c r="F26" i="43"/>
  <c r="I25" i="43"/>
  <c r="J25" i="43"/>
  <c r="L25" i="43"/>
  <c r="F25" i="43"/>
  <c r="I24" i="43"/>
  <c r="F24" i="43"/>
  <c r="I23" i="43"/>
  <c r="J23" i="43"/>
  <c r="L23" i="43"/>
  <c r="F23" i="43"/>
  <c r="I22" i="43"/>
  <c r="F22" i="43"/>
  <c r="I21" i="43"/>
  <c r="J21" i="43"/>
  <c r="L21" i="43"/>
  <c r="F21" i="43"/>
  <c r="I20" i="43"/>
  <c r="F20" i="43"/>
  <c r="J19" i="43"/>
  <c r="L19" i="43"/>
  <c r="I19" i="43"/>
  <c r="F19" i="43"/>
  <c r="I18" i="43"/>
  <c r="F18" i="43"/>
  <c r="J18" i="43"/>
  <c r="L18" i="43"/>
  <c r="I17" i="43"/>
  <c r="J17" i="43"/>
  <c r="L17" i="43"/>
  <c r="F17" i="43"/>
  <c r="I16" i="43"/>
  <c r="F16" i="43"/>
  <c r="I15" i="43"/>
  <c r="F15" i="43"/>
  <c r="J15" i="43"/>
  <c r="L15" i="43"/>
  <c r="I14" i="43"/>
  <c r="F14" i="43"/>
  <c r="J14" i="43"/>
  <c r="L14" i="43"/>
  <c r="J13" i="43"/>
  <c r="L13" i="43"/>
  <c r="I13" i="43"/>
  <c r="F13" i="43"/>
  <c r="I12" i="43"/>
  <c r="F12" i="43"/>
  <c r="I11" i="43"/>
  <c r="F11" i="43"/>
  <c r="I10" i="43"/>
  <c r="F10" i="43"/>
  <c r="I9" i="43"/>
  <c r="F9" i="43"/>
  <c r="I8" i="43"/>
  <c r="F8" i="43"/>
  <c r="L4" i="43"/>
  <c r="I4" i="43"/>
  <c r="G4" i="43"/>
  <c r="L3" i="43"/>
  <c r="E3" i="43"/>
  <c r="J15" i="3"/>
  <c r="I34" i="41"/>
  <c r="F34" i="41"/>
  <c r="J34" i="41"/>
  <c r="I35" i="41"/>
  <c r="F35" i="41"/>
  <c r="J35" i="41"/>
  <c r="F36" i="41"/>
  <c r="I36" i="41"/>
  <c r="J36" i="41"/>
  <c r="I37" i="41"/>
  <c r="F37" i="41"/>
  <c r="J37" i="41"/>
  <c r="I38" i="41"/>
  <c r="F38" i="41"/>
  <c r="J38" i="41"/>
  <c r="I39" i="41"/>
  <c r="F39" i="41"/>
  <c r="J39" i="41"/>
  <c r="F40" i="41"/>
  <c r="I40" i="41"/>
  <c r="J40" i="41"/>
  <c r="I41" i="41"/>
  <c r="F41" i="41"/>
  <c r="J41" i="41"/>
  <c r="I42" i="41"/>
  <c r="F42" i="41"/>
  <c r="J42" i="41"/>
  <c r="F43" i="41"/>
  <c r="I43" i="41"/>
  <c r="J43" i="41"/>
  <c r="I44" i="41"/>
  <c r="F44" i="41"/>
  <c r="J44" i="41"/>
  <c r="I45" i="41"/>
  <c r="F45" i="41"/>
  <c r="J45" i="41"/>
  <c r="I46" i="41"/>
  <c r="F46" i="41"/>
  <c r="J46" i="41"/>
  <c r="I47" i="41"/>
  <c r="F47" i="41"/>
  <c r="J47" i="41"/>
  <c r="F48" i="41"/>
  <c r="I48" i="41"/>
  <c r="J48" i="41"/>
  <c r="I49" i="41"/>
  <c r="F49" i="41"/>
  <c r="J49" i="41"/>
  <c r="I50" i="41"/>
  <c r="F50" i="41"/>
  <c r="J50" i="41"/>
  <c r="I51" i="41"/>
  <c r="F51" i="41"/>
  <c r="J51" i="41"/>
  <c r="I52" i="41"/>
  <c r="F52" i="41"/>
  <c r="J52" i="41"/>
  <c r="F53" i="41"/>
  <c r="I53" i="41"/>
  <c r="J53" i="41"/>
  <c r="F54" i="41"/>
  <c r="I54" i="41"/>
  <c r="J54" i="41"/>
  <c r="I55" i="41"/>
  <c r="F55" i="41"/>
  <c r="J55" i="41"/>
  <c r="I56" i="41"/>
  <c r="F56" i="41"/>
  <c r="J56" i="41"/>
  <c r="I57" i="41"/>
  <c r="F57" i="41"/>
  <c r="J57" i="41"/>
  <c r="F58" i="41"/>
  <c r="I58" i="41"/>
  <c r="J58" i="41"/>
  <c r="I59" i="41"/>
  <c r="F59" i="41"/>
  <c r="J59" i="41"/>
  <c r="J145" i="41"/>
  <c r="C4" i="41" s="1"/>
  <c r="J8" i="41"/>
  <c r="J9" i="41"/>
  <c r="J10" i="41"/>
  <c r="J11" i="41"/>
  <c r="I12" i="41"/>
  <c r="F12" i="41"/>
  <c r="J12" i="41"/>
  <c r="F13" i="41"/>
  <c r="I13" i="41"/>
  <c r="J13" i="41"/>
  <c r="F14" i="41"/>
  <c r="I14" i="41"/>
  <c r="J14" i="41"/>
  <c r="F15" i="41"/>
  <c r="I15" i="41"/>
  <c r="J15" i="41"/>
  <c r="F16" i="41"/>
  <c r="I16" i="41"/>
  <c r="J16" i="41"/>
  <c r="I17" i="41"/>
  <c r="F17" i="41"/>
  <c r="J17" i="41"/>
  <c r="F18" i="41"/>
  <c r="I18" i="41"/>
  <c r="J18" i="41"/>
  <c r="I19" i="41"/>
  <c r="F19" i="41"/>
  <c r="J19" i="41"/>
  <c r="F20" i="41"/>
  <c r="I20" i="41"/>
  <c r="J20" i="41"/>
  <c r="I21" i="41"/>
  <c r="F21" i="41"/>
  <c r="J21" i="41"/>
  <c r="F22" i="41"/>
  <c r="I22" i="41"/>
  <c r="J22" i="41"/>
  <c r="F23" i="41"/>
  <c r="I23" i="41"/>
  <c r="J23" i="41"/>
  <c r="F24" i="41"/>
  <c r="I24" i="41"/>
  <c r="J24" i="41"/>
  <c r="F25" i="41"/>
  <c r="I25" i="41"/>
  <c r="J25" i="41"/>
  <c r="I26" i="41"/>
  <c r="F26" i="41"/>
  <c r="J26" i="41"/>
  <c r="F27" i="41"/>
  <c r="I27" i="41"/>
  <c r="J27" i="41"/>
  <c r="I28" i="41"/>
  <c r="F28" i="41"/>
  <c r="J28" i="41"/>
  <c r="F29" i="41"/>
  <c r="I29" i="41"/>
  <c r="J29" i="41"/>
  <c r="F30" i="41"/>
  <c r="I30" i="41"/>
  <c r="J30" i="41"/>
  <c r="I31" i="41"/>
  <c r="F31" i="41"/>
  <c r="J31" i="41"/>
  <c r="I32" i="41"/>
  <c r="F32" i="41"/>
  <c r="J32" i="41"/>
  <c r="I33" i="41"/>
  <c r="F33" i="41"/>
  <c r="J33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J106" i="41"/>
  <c r="J107" i="41"/>
  <c r="J108" i="41"/>
  <c r="J109" i="41"/>
  <c r="J110" i="41"/>
  <c r="J111" i="41"/>
  <c r="J112" i="41"/>
  <c r="J113" i="41"/>
  <c r="J114" i="41"/>
  <c r="J115" i="41"/>
  <c r="J116" i="41"/>
  <c r="J117" i="41"/>
  <c r="J118" i="41"/>
  <c r="J119" i="41"/>
  <c r="J120" i="41"/>
  <c r="J121" i="41"/>
  <c r="J122" i="41"/>
  <c r="J123" i="41"/>
  <c r="J124" i="41"/>
  <c r="J125" i="41"/>
  <c r="J126" i="41"/>
  <c r="J127" i="41"/>
  <c r="J128" i="41"/>
  <c r="J129" i="41"/>
  <c r="J130" i="41"/>
  <c r="J131" i="41"/>
  <c r="J132" i="41"/>
  <c r="J133" i="41"/>
  <c r="J134" i="41"/>
  <c r="J135" i="41"/>
  <c r="J136" i="41"/>
  <c r="J137" i="41"/>
  <c r="J138" i="41"/>
  <c r="J139" i="41"/>
  <c r="J140" i="41"/>
  <c r="J141" i="41"/>
  <c r="J142" i="41"/>
  <c r="J143" i="41"/>
  <c r="J144" i="41"/>
  <c r="I8" i="42"/>
  <c r="F8" i="42"/>
  <c r="I9" i="42"/>
  <c r="F9" i="42"/>
  <c r="I10" i="42"/>
  <c r="F10" i="42"/>
  <c r="I11" i="42"/>
  <c r="F11" i="42"/>
  <c r="J11" i="42"/>
  <c r="L11" i="42"/>
  <c r="I12" i="42"/>
  <c r="F12" i="42"/>
  <c r="F13" i="42"/>
  <c r="I13" i="42"/>
  <c r="F14" i="42"/>
  <c r="I14" i="42"/>
  <c r="F15" i="42"/>
  <c r="I15" i="42"/>
  <c r="I16" i="42"/>
  <c r="F16" i="42"/>
  <c r="I17" i="42"/>
  <c r="J17" i="42"/>
  <c r="L17" i="42"/>
  <c r="F17" i="42"/>
  <c r="I18" i="42"/>
  <c r="F18" i="42"/>
  <c r="J18" i="42"/>
  <c r="I19" i="42"/>
  <c r="F19" i="42"/>
  <c r="J19" i="42"/>
  <c r="I20" i="42"/>
  <c r="F20" i="42"/>
  <c r="J20" i="42"/>
  <c r="I21" i="42"/>
  <c r="F21" i="42"/>
  <c r="J21" i="42"/>
  <c r="I22" i="42"/>
  <c r="F22" i="42"/>
  <c r="J22" i="42"/>
  <c r="I23" i="42"/>
  <c r="F23" i="42"/>
  <c r="J23" i="42"/>
  <c r="I24" i="42"/>
  <c r="F24" i="42"/>
  <c r="J24" i="42"/>
  <c r="I25" i="42"/>
  <c r="F25" i="42"/>
  <c r="J25" i="42"/>
  <c r="I26" i="42"/>
  <c r="F26" i="42"/>
  <c r="J26" i="42"/>
  <c r="I27" i="42"/>
  <c r="F27" i="42"/>
  <c r="J27" i="42"/>
  <c r="I28" i="42"/>
  <c r="F28" i="42"/>
  <c r="J28" i="42"/>
  <c r="I29" i="42"/>
  <c r="F29" i="42"/>
  <c r="J29" i="42"/>
  <c r="I30" i="42"/>
  <c r="F30" i="42"/>
  <c r="J30" i="42"/>
  <c r="I31" i="42"/>
  <c r="F31" i="42"/>
  <c r="J31" i="42"/>
  <c r="I32" i="42"/>
  <c r="F32" i="42"/>
  <c r="J32" i="42"/>
  <c r="I33" i="42"/>
  <c r="F33" i="42"/>
  <c r="J33" i="42"/>
  <c r="I34" i="42"/>
  <c r="F34" i="42"/>
  <c r="J34" i="42"/>
  <c r="I35" i="42"/>
  <c r="F35" i="42"/>
  <c r="J35" i="42"/>
  <c r="I36" i="42"/>
  <c r="F36" i="42"/>
  <c r="J36" i="42"/>
  <c r="I37" i="42"/>
  <c r="F37" i="42"/>
  <c r="J37" i="42"/>
  <c r="I38" i="42"/>
  <c r="F38" i="42"/>
  <c r="J38" i="42"/>
  <c r="I39" i="42"/>
  <c r="F39" i="42"/>
  <c r="J39" i="42"/>
  <c r="I40" i="42"/>
  <c r="F40" i="42"/>
  <c r="J40" i="42"/>
  <c r="I41" i="42"/>
  <c r="F41" i="42"/>
  <c r="J41" i="42"/>
  <c r="I42" i="42"/>
  <c r="F42" i="42"/>
  <c r="J42" i="42"/>
  <c r="I43" i="42"/>
  <c r="F43" i="42"/>
  <c r="J43" i="42"/>
  <c r="I44" i="42"/>
  <c r="F44" i="42"/>
  <c r="J44" i="42"/>
  <c r="I45" i="42"/>
  <c r="F45" i="42"/>
  <c r="J45" i="42"/>
  <c r="I46" i="42"/>
  <c r="F46" i="42"/>
  <c r="J46" i="42"/>
  <c r="I47" i="42"/>
  <c r="F47" i="42"/>
  <c r="J47" i="42"/>
  <c r="I48" i="42"/>
  <c r="F48" i="42"/>
  <c r="J48" i="42"/>
  <c r="I49" i="42"/>
  <c r="F49" i="42"/>
  <c r="J49" i="42"/>
  <c r="I50" i="42"/>
  <c r="F50" i="42"/>
  <c r="J50" i="42"/>
  <c r="I51" i="42"/>
  <c r="F51" i="42"/>
  <c r="J51" i="42"/>
  <c r="I52" i="42"/>
  <c r="F52" i="42"/>
  <c r="J52" i="42"/>
  <c r="I53" i="42"/>
  <c r="F53" i="42"/>
  <c r="J53" i="42"/>
  <c r="I54" i="42"/>
  <c r="F54" i="42"/>
  <c r="J54" i="42"/>
  <c r="I55" i="42"/>
  <c r="F55" i="42"/>
  <c r="J55" i="42"/>
  <c r="I56" i="42"/>
  <c r="F56" i="42"/>
  <c r="J56" i="42"/>
  <c r="I57" i="42"/>
  <c r="F57" i="42"/>
  <c r="J57" i="42"/>
  <c r="I58" i="42"/>
  <c r="F58" i="42"/>
  <c r="J58" i="42"/>
  <c r="I59" i="42"/>
  <c r="F59" i="42"/>
  <c r="J59" i="42"/>
  <c r="I60" i="42"/>
  <c r="F60" i="42"/>
  <c r="J60" i="42"/>
  <c r="I61" i="42"/>
  <c r="F61" i="42"/>
  <c r="J61" i="42"/>
  <c r="I62" i="42"/>
  <c r="F62" i="42"/>
  <c r="J62" i="42"/>
  <c r="I63" i="42"/>
  <c r="F63" i="42"/>
  <c r="J63" i="42"/>
  <c r="I64" i="42"/>
  <c r="F64" i="42"/>
  <c r="J64" i="42"/>
  <c r="I65" i="42"/>
  <c r="F65" i="42"/>
  <c r="J65" i="42"/>
  <c r="I66" i="42"/>
  <c r="F66" i="42"/>
  <c r="J66" i="42"/>
  <c r="I67" i="42"/>
  <c r="F67" i="42"/>
  <c r="J67" i="42"/>
  <c r="I68" i="42"/>
  <c r="F68" i="42"/>
  <c r="J68" i="42"/>
  <c r="I69" i="42"/>
  <c r="F69" i="42"/>
  <c r="J69" i="42"/>
  <c r="I70" i="42"/>
  <c r="F70" i="42"/>
  <c r="J70" i="42"/>
  <c r="I71" i="42"/>
  <c r="F71" i="42"/>
  <c r="J71" i="42"/>
  <c r="I72" i="42"/>
  <c r="F72" i="42"/>
  <c r="J72" i="42"/>
  <c r="I73" i="42"/>
  <c r="F73" i="42"/>
  <c r="J73" i="42"/>
  <c r="I74" i="42"/>
  <c r="F74" i="42"/>
  <c r="J74" i="42"/>
  <c r="I75" i="42"/>
  <c r="F75" i="42"/>
  <c r="J75" i="42"/>
  <c r="I76" i="42"/>
  <c r="F76" i="42"/>
  <c r="J76" i="42"/>
  <c r="I77" i="42"/>
  <c r="F77" i="42"/>
  <c r="J77" i="42"/>
  <c r="I78" i="42"/>
  <c r="F78" i="42"/>
  <c r="J78" i="42"/>
  <c r="I79" i="42"/>
  <c r="F79" i="42"/>
  <c r="J79" i="42"/>
  <c r="I80" i="42"/>
  <c r="F80" i="42"/>
  <c r="J80" i="42"/>
  <c r="I81" i="42"/>
  <c r="F81" i="42"/>
  <c r="J81" i="42"/>
  <c r="I82" i="42"/>
  <c r="F82" i="42"/>
  <c r="J82" i="42"/>
  <c r="I83" i="42"/>
  <c r="F83" i="42"/>
  <c r="J83" i="42"/>
  <c r="I84" i="42"/>
  <c r="F84" i="42"/>
  <c r="J84" i="42"/>
  <c r="I85" i="42"/>
  <c r="F85" i="42"/>
  <c r="J85" i="42"/>
  <c r="I86" i="42"/>
  <c r="F86" i="42"/>
  <c r="J86" i="42"/>
  <c r="I87" i="42"/>
  <c r="F87" i="42"/>
  <c r="J87" i="42"/>
  <c r="I88" i="42"/>
  <c r="F88" i="42"/>
  <c r="J88" i="42"/>
  <c r="I89" i="42"/>
  <c r="F89" i="42"/>
  <c r="J89" i="42"/>
  <c r="I90" i="42"/>
  <c r="F90" i="42"/>
  <c r="J90" i="42"/>
  <c r="I91" i="42"/>
  <c r="F91" i="42"/>
  <c r="J91" i="42"/>
  <c r="I92" i="42"/>
  <c r="F92" i="42"/>
  <c r="J92" i="42"/>
  <c r="I93" i="42"/>
  <c r="F93" i="42"/>
  <c r="J93" i="42"/>
  <c r="I94" i="42"/>
  <c r="F94" i="42"/>
  <c r="J94" i="42"/>
  <c r="I95" i="42"/>
  <c r="F95" i="42"/>
  <c r="J95" i="42"/>
  <c r="I96" i="42"/>
  <c r="F96" i="42"/>
  <c r="J96" i="42"/>
  <c r="I97" i="42"/>
  <c r="F97" i="42"/>
  <c r="J97" i="42"/>
  <c r="I98" i="42"/>
  <c r="F98" i="42"/>
  <c r="J98" i="42"/>
  <c r="I99" i="42"/>
  <c r="F99" i="42"/>
  <c r="J99" i="42"/>
  <c r="I100" i="42"/>
  <c r="F100" i="42"/>
  <c r="J100" i="42"/>
  <c r="I101" i="42"/>
  <c r="F101" i="42"/>
  <c r="J101" i="42"/>
  <c r="I102" i="42"/>
  <c r="F102" i="42"/>
  <c r="J102" i="42"/>
  <c r="I103" i="42"/>
  <c r="F103" i="42"/>
  <c r="J103" i="42"/>
  <c r="I104" i="42"/>
  <c r="F104" i="42"/>
  <c r="J104" i="42"/>
  <c r="I105" i="42"/>
  <c r="F105" i="42"/>
  <c r="J105" i="42"/>
  <c r="I106" i="42"/>
  <c r="F106" i="42"/>
  <c r="J106" i="42"/>
  <c r="I107" i="42"/>
  <c r="F107" i="42"/>
  <c r="J107" i="42"/>
  <c r="I108" i="42"/>
  <c r="F108" i="42"/>
  <c r="J108" i="42"/>
  <c r="I109" i="42"/>
  <c r="F109" i="42"/>
  <c r="J109" i="42"/>
  <c r="I110" i="42"/>
  <c r="F110" i="42"/>
  <c r="J110" i="42"/>
  <c r="I111" i="42"/>
  <c r="F111" i="42"/>
  <c r="J111" i="42"/>
  <c r="I112" i="42"/>
  <c r="F112" i="42"/>
  <c r="J112" i="42"/>
  <c r="I113" i="42"/>
  <c r="F113" i="42"/>
  <c r="J113" i="42"/>
  <c r="I114" i="42"/>
  <c r="F114" i="42"/>
  <c r="J114" i="42"/>
  <c r="I115" i="42"/>
  <c r="F115" i="42"/>
  <c r="J115" i="42"/>
  <c r="I116" i="42"/>
  <c r="F116" i="42"/>
  <c r="J116" i="42"/>
  <c r="I117" i="42"/>
  <c r="F117" i="42"/>
  <c r="J117" i="42"/>
  <c r="I118" i="42"/>
  <c r="F118" i="42"/>
  <c r="J118" i="42"/>
  <c r="I119" i="42"/>
  <c r="F119" i="42"/>
  <c r="J119" i="42"/>
  <c r="I120" i="42"/>
  <c r="F120" i="42"/>
  <c r="J120" i="42"/>
  <c r="I121" i="42"/>
  <c r="F121" i="42"/>
  <c r="J121" i="42"/>
  <c r="I122" i="42"/>
  <c r="F122" i="42"/>
  <c r="J122" i="42"/>
  <c r="I123" i="42"/>
  <c r="F123" i="42"/>
  <c r="J123" i="42"/>
  <c r="I124" i="42"/>
  <c r="F124" i="42"/>
  <c r="J124" i="42"/>
  <c r="I125" i="42"/>
  <c r="F125" i="42"/>
  <c r="J125" i="42"/>
  <c r="I126" i="42"/>
  <c r="F126" i="42"/>
  <c r="J126" i="42"/>
  <c r="I127" i="42"/>
  <c r="F127" i="42"/>
  <c r="J127" i="42"/>
  <c r="I128" i="42"/>
  <c r="F128" i="42"/>
  <c r="J128" i="42"/>
  <c r="I129" i="42"/>
  <c r="F129" i="42"/>
  <c r="J129" i="42"/>
  <c r="I130" i="42"/>
  <c r="F130" i="42"/>
  <c r="J130" i="42"/>
  <c r="I131" i="42"/>
  <c r="F131" i="42"/>
  <c r="J131" i="42"/>
  <c r="I132" i="42"/>
  <c r="F132" i="42"/>
  <c r="J132" i="42"/>
  <c r="I133" i="42"/>
  <c r="F133" i="42"/>
  <c r="J133" i="42"/>
  <c r="I134" i="42"/>
  <c r="F134" i="42"/>
  <c r="J134" i="42"/>
  <c r="I135" i="42"/>
  <c r="F135" i="42"/>
  <c r="J135" i="42"/>
  <c r="I136" i="42"/>
  <c r="F136" i="42"/>
  <c r="J136" i="42"/>
  <c r="I137" i="42"/>
  <c r="F137" i="42"/>
  <c r="J137" i="42"/>
  <c r="I138" i="42"/>
  <c r="F138" i="42"/>
  <c r="J138" i="42"/>
  <c r="I139" i="42"/>
  <c r="F139" i="42"/>
  <c r="J139" i="42"/>
  <c r="I140" i="42"/>
  <c r="F140" i="42"/>
  <c r="J140" i="42"/>
  <c r="I141" i="42"/>
  <c r="F141" i="42"/>
  <c r="J141" i="42"/>
  <c r="I142" i="42"/>
  <c r="F142" i="42"/>
  <c r="J142" i="42"/>
  <c r="I143" i="42"/>
  <c r="F143" i="42"/>
  <c r="J143" i="42"/>
  <c r="I144" i="42"/>
  <c r="F144" i="42"/>
  <c r="J144" i="42"/>
  <c r="L18" i="42"/>
  <c r="L19" i="42"/>
  <c r="L20" i="42"/>
  <c r="L21" i="42"/>
  <c r="L22" i="42"/>
  <c r="L23" i="42"/>
  <c r="L24" i="42"/>
  <c r="L25" i="42"/>
  <c r="L26" i="42"/>
  <c r="L27" i="42"/>
  <c r="L28" i="42"/>
  <c r="L29" i="42"/>
  <c r="L30" i="42"/>
  <c r="L31" i="42"/>
  <c r="L32" i="42"/>
  <c r="L33" i="42"/>
  <c r="L34" i="42"/>
  <c r="L35" i="42"/>
  <c r="L36" i="42"/>
  <c r="L37" i="42"/>
  <c r="L38" i="42"/>
  <c r="L39" i="42"/>
  <c r="L40" i="42"/>
  <c r="L41" i="42"/>
  <c r="L42" i="42"/>
  <c r="L43" i="42"/>
  <c r="L44" i="42"/>
  <c r="L45" i="42"/>
  <c r="L46" i="42"/>
  <c r="L47" i="42"/>
  <c r="L48" i="42"/>
  <c r="L49" i="42"/>
  <c r="L50" i="42"/>
  <c r="L51" i="42"/>
  <c r="L52" i="42"/>
  <c r="L53" i="42"/>
  <c r="L54" i="42"/>
  <c r="L55" i="42"/>
  <c r="L56" i="42"/>
  <c r="L57" i="42"/>
  <c r="L58" i="42"/>
  <c r="L59" i="42"/>
  <c r="L60" i="42"/>
  <c r="L61" i="42"/>
  <c r="L62" i="42"/>
  <c r="L63" i="42"/>
  <c r="L64" i="42"/>
  <c r="L65" i="42"/>
  <c r="L66" i="42"/>
  <c r="L67" i="42"/>
  <c r="L68" i="42"/>
  <c r="L69" i="42"/>
  <c r="L70" i="42"/>
  <c r="L71" i="42"/>
  <c r="L72" i="42"/>
  <c r="L73" i="42"/>
  <c r="L74" i="42"/>
  <c r="L75" i="42"/>
  <c r="L76" i="42"/>
  <c r="L77" i="42"/>
  <c r="L78" i="42"/>
  <c r="L79" i="42"/>
  <c r="L80" i="42"/>
  <c r="L81" i="42"/>
  <c r="L82" i="42"/>
  <c r="L83" i="42"/>
  <c r="L84" i="42"/>
  <c r="L85" i="42"/>
  <c r="L86" i="42"/>
  <c r="L87" i="42"/>
  <c r="L88" i="42"/>
  <c r="L89" i="42"/>
  <c r="L90" i="42"/>
  <c r="L91" i="42"/>
  <c r="L92" i="42"/>
  <c r="L93" i="42"/>
  <c r="L94" i="42"/>
  <c r="L95" i="42"/>
  <c r="L96" i="42"/>
  <c r="L97" i="42"/>
  <c r="L98" i="42"/>
  <c r="L99" i="42"/>
  <c r="L100" i="42"/>
  <c r="L101" i="42"/>
  <c r="L102" i="42"/>
  <c r="L103" i="42"/>
  <c r="L104" i="42"/>
  <c r="L105" i="42"/>
  <c r="L106" i="42"/>
  <c r="L107" i="42"/>
  <c r="L108" i="42"/>
  <c r="L109" i="42"/>
  <c r="L110" i="42"/>
  <c r="L111" i="42"/>
  <c r="L112" i="42"/>
  <c r="L113" i="42"/>
  <c r="L114" i="42"/>
  <c r="L115" i="42"/>
  <c r="L116" i="42"/>
  <c r="L117" i="42"/>
  <c r="L118" i="42"/>
  <c r="L119" i="42"/>
  <c r="L120" i="42"/>
  <c r="L121" i="42"/>
  <c r="L122" i="42"/>
  <c r="L123" i="42"/>
  <c r="L124" i="42"/>
  <c r="L125" i="42"/>
  <c r="L126" i="42"/>
  <c r="L127" i="42"/>
  <c r="L128" i="42"/>
  <c r="L129" i="42"/>
  <c r="L130" i="42"/>
  <c r="L131" i="42"/>
  <c r="L132" i="42"/>
  <c r="L133" i="42"/>
  <c r="L134" i="42"/>
  <c r="L135" i="42"/>
  <c r="L136" i="42"/>
  <c r="L137" i="42"/>
  <c r="L138" i="42"/>
  <c r="L139" i="42"/>
  <c r="L140" i="42"/>
  <c r="L141" i="42"/>
  <c r="L142" i="42"/>
  <c r="L143" i="42"/>
  <c r="L144" i="42"/>
  <c r="E3" i="42"/>
  <c r="G4" i="42"/>
  <c r="I4" i="42"/>
  <c r="L3" i="42"/>
  <c r="L4" i="42"/>
  <c r="L137" i="41"/>
  <c r="L129" i="41"/>
  <c r="L128" i="41"/>
  <c r="L126" i="41"/>
  <c r="L121" i="41"/>
  <c r="L120" i="41"/>
  <c r="L118" i="41"/>
  <c r="L113" i="41"/>
  <c r="L112" i="41"/>
  <c r="L110" i="41"/>
  <c r="L105" i="41"/>
  <c r="L104" i="41"/>
  <c r="L102" i="41"/>
  <c r="L97" i="41"/>
  <c r="L96" i="41"/>
  <c r="L94" i="41"/>
  <c r="L89" i="41"/>
  <c r="L88" i="41"/>
  <c r="L86" i="41"/>
  <c r="L81" i="41"/>
  <c r="L80" i="41"/>
  <c r="L78" i="41"/>
  <c r="L73" i="41"/>
  <c r="L72" i="41"/>
  <c r="L70" i="41"/>
  <c r="L65" i="41"/>
  <c r="L64" i="41"/>
  <c r="J8" i="40"/>
  <c r="I144" i="41"/>
  <c r="F144" i="41"/>
  <c r="L143" i="41"/>
  <c r="I143" i="41"/>
  <c r="F143" i="41"/>
  <c r="L142" i="41"/>
  <c r="I142" i="41"/>
  <c r="F142" i="41"/>
  <c r="L141" i="41"/>
  <c r="I141" i="41"/>
  <c r="F141" i="41"/>
  <c r="L140" i="41"/>
  <c r="I140" i="41"/>
  <c r="F140" i="41"/>
  <c r="L139" i="41"/>
  <c r="I139" i="41"/>
  <c r="F139" i="41"/>
  <c r="I138" i="41"/>
  <c r="F138" i="41"/>
  <c r="L138" i="41"/>
  <c r="I137" i="41"/>
  <c r="F137" i="41"/>
  <c r="I136" i="41"/>
  <c r="F136" i="41"/>
  <c r="L136" i="41"/>
  <c r="L135" i="41"/>
  <c r="I135" i="41"/>
  <c r="F135" i="41"/>
  <c r="I134" i="41"/>
  <c r="F134" i="41"/>
  <c r="L134" i="41"/>
  <c r="L133" i="41"/>
  <c r="I133" i="41"/>
  <c r="F133" i="41"/>
  <c r="I132" i="41"/>
  <c r="F132" i="41"/>
  <c r="L132" i="41"/>
  <c r="L131" i="41"/>
  <c r="I131" i="41"/>
  <c r="F131" i="41"/>
  <c r="I130" i="41"/>
  <c r="F130" i="41"/>
  <c r="L130" i="41"/>
  <c r="I129" i="41"/>
  <c r="F129" i="41"/>
  <c r="I128" i="41"/>
  <c r="F128" i="41"/>
  <c r="L127" i="41"/>
  <c r="I127" i="41"/>
  <c r="F127" i="41"/>
  <c r="I126" i="41"/>
  <c r="F126" i="41"/>
  <c r="L125" i="41"/>
  <c r="I125" i="41"/>
  <c r="F125" i="41"/>
  <c r="L124" i="41"/>
  <c r="I124" i="41"/>
  <c r="F124" i="41"/>
  <c r="L123" i="41"/>
  <c r="I123" i="41"/>
  <c r="F123" i="41"/>
  <c r="L122" i="41"/>
  <c r="I122" i="41"/>
  <c r="F122" i="41"/>
  <c r="I121" i="41"/>
  <c r="F121" i="41"/>
  <c r="I120" i="41"/>
  <c r="F120" i="41"/>
  <c r="L119" i="41"/>
  <c r="I119" i="41"/>
  <c r="F119" i="41"/>
  <c r="I118" i="41"/>
  <c r="F118" i="41"/>
  <c r="L117" i="41"/>
  <c r="I117" i="41"/>
  <c r="F117" i="41"/>
  <c r="L116" i="41"/>
  <c r="I116" i="41"/>
  <c r="F116" i="41"/>
  <c r="L115" i="41"/>
  <c r="I115" i="41"/>
  <c r="F115" i="41"/>
  <c r="L114" i="41"/>
  <c r="I114" i="41"/>
  <c r="F114" i="41"/>
  <c r="I113" i="41"/>
  <c r="F113" i="41"/>
  <c r="I112" i="41"/>
  <c r="F112" i="41"/>
  <c r="L111" i="41"/>
  <c r="I111" i="41"/>
  <c r="F111" i="41"/>
  <c r="I110" i="41"/>
  <c r="F110" i="41"/>
  <c r="L109" i="41"/>
  <c r="I109" i="41"/>
  <c r="F109" i="41"/>
  <c r="L108" i="41"/>
  <c r="I108" i="41"/>
  <c r="F108" i="41"/>
  <c r="L107" i="41"/>
  <c r="I107" i="41"/>
  <c r="F107" i="41"/>
  <c r="L106" i="41"/>
  <c r="I106" i="41"/>
  <c r="F106" i="41"/>
  <c r="I105" i="41"/>
  <c r="F105" i="41"/>
  <c r="I104" i="41"/>
  <c r="F104" i="41"/>
  <c r="L103" i="41"/>
  <c r="I103" i="41"/>
  <c r="F103" i="41"/>
  <c r="I102" i="41"/>
  <c r="F102" i="41"/>
  <c r="L101" i="41"/>
  <c r="I101" i="41"/>
  <c r="F101" i="41"/>
  <c r="L100" i="41"/>
  <c r="I100" i="41"/>
  <c r="F100" i="41"/>
  <c r="L99" i="41"/>
  <c r="I99" i="41"/>
  <c r="F99" i="41"/>
  <c r="L98" i="41"/>
  <c r="I98" i="41"/>
  <c r="F98" i="41"/>
  <c r="I97" i="41"/>
  <c r="F97" i="41"/>
  <c r="I96" i="41"/>
  <c r="F96" i="41"/>
  <c r="L95" i="41"/>
  <c r="I95" i="41"/>
  <c r="F95" i="41"/>
  <c r="I94" i="41"/>
  <c r="F94" i="41"/>
  <c r="L93" i="41"/>
  <c r="I93" i="41"/>
  <c r="F93" i="41"/>
  <c r="L92" i="41"/>
  <c r="I92" i="41"/>
  <c r="F92" i="41"/>
  <c r="L91" i="41"/>
  <c r="I91" i="41"/>
  <c r="F91" i="41"/>
  <c r="L90" i="41"/>
  <c r="I90" i="41"/>
  <c r="F90" i="41"/>
  <c r="I89" i="41"/>
  <c r="F89" i="41"/>
  <c r="I88" i="41"/>
  <c r="F88" i="41"/>
  <c r="L87" i="41"/>
  <c r="I87" i="41"/>
  <c r="F87" i="41"/>
  <c r="I86" i="41"/>
  <c r="F86" i="41"/>
  <c r="L85" i="41"/>
  <c r="I85" i="41"/>
  <c r="F85" i="41"/>
  <c r="L84" i="41"/>
  <c r="I84" i="41"/>
  <c r="F84" i="41"/>
  <c r="L83" i="41"/>
  <c r="I83" i="41"/>
  <c r="F83" i="41"/>
  <c r="L82" i="41"/>
  <c r="I82" i="41"/>
  <c r="F82" i="41"/>
  <c r="I81" i="41"/>
  <c r="F81" i="41"/>
  <c r="I80" i="41"/>
  <c r="F80" i="41"/>
  <c r="L79" i="41"/>
  <c r="I79" i="41"/>
  <c r="F79" i="41"/>
  <c r="I78" i="41"/>
  <c r="F78" i="41"/>
  <c r="L77" i="41"/>
  <c r="I77" i="41"/>
  <c r="F77" i="41"/>
  <c r="L76" i="41"/>
  <c r="I76" i="41"/>
  <c r="F76" i="41"/>
  <c r="L75" i="41"/>
  <c r="I75" i="41"/>
  <c r="F75" i="41"/>
  <c r="L74" i="41"/>
  <c r="I74" i="41"/>
  <c r="F74" i="41"/>
  <c r="I73" i="41"/>
  <c r="F73" i="41"/>
  <c r="I72" i="41"/>
  <c r="F72" i="41"/>
  <c r="L71" i="41"/>
  <c r="I71" i="41"/>
  <c r="F71" i="41"/>
  <c r="I70" i="41"/>
  <c r="F70" i="41"/>
  <c r="L69" i="41"/>
  <c r="I69" i="41"/>
  <c r="F69" i="41"/>
  <c r="L68" i="41"/>
  <c r="I68" i="41"/>
  <c r="F68" i="41"/>
  <c r="L67" i="41"/>
  <c r="I67" i="41"/>
  <c r="F67" i="41"/>
  <c r="L66" i="41"/>
  <c r="I66" i="41"/>
  <c r="F66" i="41"/>
  <c r="I65" i="41"/>
  <c r="F65" i="41"/>
  <c r="I64" i="41"/>
  <c r="F64" i="41"/>
  <c r="L63" i="41"/>
  <c r="I63" i="41"/>
  <c r="F63" i="41"/>
  <c r="I62" i="41"/>
  <c r="F62" i="41"/>
  <c r="I61" i="41"/>
  <c r="L61" i="41"/>
  <c r="F61" i="41"/>
  <c r="I60" i="41"/>
  <c r="L60" i="41"/>
  <c r="F60" i="41"/>
  <c r="L59" i="41"/>
  <c r="L58" i="41"/>
  <c r="L56" i="41"/>
  <c r="L55" i="41"/>
  <c r="L53" i="41"/>
  <c r="L52" i="41"/>
  <c r="L50" i="41"/>
  <c r="L48" i="41"/>
  <c r="L47" i="41"/>
  <c r="L45" i="41"/>
  <c r="L43" i="41"/>
  <c r="L42" i="41"/>
  <c r="L40" i="41"/>
  <c r="L39" i="41"/>
  <c r="L37" i="41"/>
  <c r="L36" i="41"/>
  <c r="L35" i="41"/>
  <c r="L34" i="41"/>
  <c r="L32" i="41"/>
  <c r="L31" i="41"/>
  <c r="L29" i="41"/>
  <c r="L28" i="41"/>
  <c r="L27" i="41"/>
  <c r="L26" i="41"/>
  <c r="L24" i="41"/>
  <c r="L23" i="41"/>
  <c r="L22" i="41"/>
  <c r="L21" i="41"/>
  <c r="L20" i="41"/>
  <c r="L19" i="41"/>
  <c r="L18" i="41"/>
  <c r="L15" i="41"/>
  <c r="L14" i="41"/>
  <c r="I11" i="41"/>
  <c r="F11" i="41"/>
  <c r="L11" i="41"/>
  <c r="I10" i="41"/>
  <c r="F10" i="41"/>
  <c r="I9" i="41"/>
  <c r="F9" i="41"/>
  <c r="I8" i="41"/>
  <c r="F8" i="41"/>
  <c r="L4" i="41"/>
  <c r="I4" i="41"/>
  <c r="G4" i="41"/>
  <c r="L3" i="41"/>
  <c r="E3" i="41"/>
  <c r="I144" i="40"/>
  <c r="F144" i="40"/>
  <c r="J144" i="40"/>
  <c r="L144" i="40"/>
  <c r="I143" i="40"/>
  <c r="F143" i="40"/>
  <c r="J143" i="40"/>
  <c r="L143" i="40"/>
  <c r="I142" i="40"/>
  <c r="F142" i="40"/>
  <c r="J142" i="40"/>
  <c r="L142" i="40"/>
  <c r="I141" i="40"/>
  <c r="F141" i="40"/>
  <c r="J141" i="40"/>
  <c r="L141" i="40"/>
  <c r="I140" i="40"/>
  <c r="F140" i="40"/>
  <c r="J140" i="40"/>
  <c r="L140" i="40"/>
  <c r="I139" i="40"/>
  <c r="F139" i="40"/>
  <c r="J139" i="40"/>
  <c r="L139" i="40"/>
  <c r="I138" i="40"/>
  <c r="F138" i="40"/>
  <c r="J138" i="40"/>
  <c r="L138" i="40"/>
  <c r="I137" i="40"/>
  <c r="F137" i="40"/>
  <c r="J137" i="40"/>
  <c r="L137" i="40"/>
  <c r="I136" i="40"/>
  <c r="F136" i="40"/>
  <c r="J136" i="40"/>
  <c r="L136" i="40"/>
  <c r="I135" i="40"/>
  <c r="F135" i="40"/>
  <c r="J135" i="40"/>
  <c r="L135" i="40"/>
  <c r="I134" i="40"/>
  <c r="F134" i="40"/>
  <c r="J134" i="40"/>
  <c r="L134" i="40"/>
  <c r="I133" i="40"/>
  <c r="F133" i="40"/>
  <c r="J133" i="40"/>
  <c r="L133" i="40"/>
  <c r="I132" i="40"/>
  <c r="F132" i="40"/>
  <c r="J132" i="40"/>
  <c r="L132" i="40"/>
  <c r="I131" i="40"/>
  <c r="F131" i="40"/>
  <c r="J131" i="40"/>
  <c r="L131" i="40"/>
  <c r="I130" i="40"/>
  <c r="F130" i="40"/>
  <c r="J130" i="40"/>
  <c r="L130" i="40"/>
  <c r="I129" i="40"/>
  <c r="F129" i="40"/>
  <c r="J129" i="40"/>
  <c r="L129" i="40"/>
  <c r="I128" i="40"/>
  <c r="F128" i="40"/>
  <c r="J128" i="40"/>
  <c r="L128" i="40"/>
  <c r="I127" i="40"/>
  <c r="F127" i="40"/>
  <c r="J127" i="40"/>
  <c r="L127" i="40"/>
  <c r="I126" i="40"/>
  <c r="F126" i="40"/>
  <c r="J126" i="40"/>
  <c r="L126" i="40"/>
  <c r="I125" i="40"/>
  <c r="F125" i="40"/>
  <c r="J125" i="40"/>
  <c r="L125" i="40"/>
  <c r="I124" i="40"/>
  <c r="F124" i="40"/>
  <c r="J124" i="40"/>
  <c r="L124" i="40"/>
  <c r="I123" i="40"/>
  <c r="F123" i="40"/>
  <c r="J123" i="40"/>
  <c r="L123" i="40"/>
  <c r="I122" i="40"/>
  <c r="F122" i="40"/>
  <c r="J122" i="40"/>
  <c r="L122" i="40"/>
  <c r="I121" i="40"/>
  <c r="F121" i="40"/>
  <c r="J121" i="40"/>
  <c r="L121" i="40"/>
  <c r="I120" i="40"/>
  <c r="F120" i="40"/>
  <c r="J120" i="40"/>
  <c r="L120" i="40"/>
  <c r="I119" i="40"/>
  <c r="F119" i="40"/>
  <c r="J119" i="40"/>
  <c r="L119" i="40"/>
  <c r="I118" i="40"/>
  <c r="F118" i="40"/>
  <c r="J118" i="40"/>
  <c r="L118" i="40"/>
  <c r="I117" i="40"/>
  <c r="F117" i="40"/>
  <c r="J117" i="40"/>
  <c r="L117" i="40"/>
  <c r="I116" i="40"/>
  <c r="F116" i="40"/>
  <c r="J116" i="40"/>
  <c r="L116" i="40"/>
  <c r="I115" i="40"/>
  <c r="F115" i="40"/>
  <c r="J115" i="40"/>
  <c r="L115" i="40"/>
  <c r="I114" i="40"/>
  <c r="F114" i="40"/>
  <c r="J114" i="40"/>
  <c r="L114" i="40"/>
  <c r="I113" i="40"/>
  <c r="F113" i="40"/>
  <c r="J113" i="40"/>
  <c r="L113" i="40"/>
  <c r="I112" i="40"/>
  <c r="F112" i="40"/>
  <c r="J112" i="40"/>
  <c r="L112" i="40"/>
  <c r="I111" i="40"/>
  <c r="F111" i="40"/>
  <c r="J111" i="40"/>
  <c r="L111" i="40"/>
  <c r="I110" i="40"/>
  <c r="F110" i="40"/>
  <c r="J110" i="40"/>
  <c r="L110" i="40"/>
  <c r="I109" i="40"/>
  <c r="F109" i="40"/>
  <c r="J109" i="40"/>
  <c r="L109" i="40"/>
  <c r="I108" i="40"/>
  <c r="F108" i="40"/>
  <c r="J108" i="40"/>
  <c r="L108" i="40"/>
  <c r="I107" i="40"/>
  <c r="F107" i="40"/>
  <c r="J107" i="40"/>
  <c r="L107" i="40"/>
  <c r="I106" i="40"/>
  <c r="F106" i="40"/>
  <c r="J106" i="40"/>
  <c r="L106" i="40"/>
  <c r="I105" i="40"/>
  <c r="F105" i="40"/>
  <c r="J105" i="40"/>
  <c r="L105" i="40"/>
  <c r="I104" i="40"/>
  <c r="F104" i="40"/>
  <c r="J104" i="40"/>
  <c r="L104" i="40"/>
  <c r="I103" i="40"/>
  <c r="F103" i="40"/>
  <c r="J103" i="40"/>
  <c r="L103" i="40"/>
  <c r="I102" i="40"/>
  <c r="F102" i="40"/>
  <c r="J102" i="40"/>
  <c r="L102" i="40"/>
  <c r="I101" i="40"/>
  <c r="F101" i="40"/>
  <c r="J101" i="40"/>
  <c r="L101" i="40"/>
  <c r="I100" i="40"/>
  <c r="F100" i="40"/>
  <c r="J100" i="40"/>
  <c r="L100" i="40"/>
  <c r="I99" i="40"/>
  <c r="F99" i="40"/>
  <c r="J99" i="40"/>
  <c r="L99" i="40"/>
  <c r="I98" i="40"/>
  <c r="F98" i="40"/>
  <c r="J98" i="40"/>
  <c r="L98" i="40"/>
  <c r="I97" i="40"/>
  <c r="F97" i="40"/>
  <c r="J97" i="40"/>
  <c r="L97" i="40"/>
  <c r="I96" i="40"/>
  <c r="F96" i="40"/>
  <c r="J96" i="40"/>
  <c r="L96" i="40"/>
  <c r="I95" i="40"/>
  <c r="F95" i="40"/>
  <c r="J95" i="40"/>
  <c r="L95" i="40"/>
  <c r="I94" i="40"/>
  <c r="F94" i="40"/>
  <c r="J94" i="40"/>
  <c r="L94" i="40"/>
  <c r="I93" i="40"/>
  <c r="F93" i="40"/>
  <c r="J93" i="40"/>
  <c r="L93" i="40"/>
  <c r="I92" i="40"/>
  <c r="F92" i="40"/>
  <c r="J92" i="40"/>
  <c r="L92" i="40"/>
  <c r="I91" i="40"/>
  <c r="F91" i="40"/>
  <c r="J91" i="40"/>
  <c r="L91" i="40"/>
  <c r="I90" i="40"/>
  <c r="F90" i="40"/>
  <c r="J90" i="40"/>
  <c r="L90" i="40"/>
  <c r="I89" i="40"/>
  <c r="F89" i="40"/>
  <c r="J89" i="40"/>
  <c r="L89" i="40"/>
  <c r="I88" i="40"/>
  <c r="F88" i="40"/>
  <c r="J88" i="40"/>
  <c r="L88" i="40"/>
  <c r="I87" i="40"/>
  <c r="F87" i="40"/>
  <c r="J87" i="40"/>
  <c r="L87" i="40"/>
  <c r="I86" i="40"/>
  <c r="F86" i="40"/>
  <c r="J86" i="40"/>
  <c r="L86" i="40"/>
  <c r="I85" i="40"/>
  <c r="F85" i="40"/>
  <c r="J85" i="40"/>
  <c r="L85" i="40"/>
  <c r="I84" i="40"/>
  <c r="F84" i="40"/>
  <c r="J84" i="40"/>
  <c r="L84" i="40"/>
  <c r="I83" i="40"/>
  <c r="F83" i="40"/>
  <c r="J83" i="40"/>
  <c r="L83" i="40"/>
  <c r="I82" i="40"/>
  <c r="F82" i="40"/>
  <c r="J82" i="40"/>
  <c r="L82" i="40"/>
  <c r="I81" i="40"/>
  <c r="F81" i="40"/>
  <c r="J81" i="40"/>
  <c r="L81" i="40"/>
  <c r="I80" i="40"/>
  <c r="F80" i="40"/>
  <c r="J80" i="40"/>
  <c r="L80" i="40"/>
  <c r="I79" i="40"/>
  <c r="F79" i="40"/>
  <c r="J79" i="40"/>
  <c r="L79" i="40"/>
  <c r="I78" i="40"/>
  <c r="F78" i="40"/>
  <c r="J78" i="40"/>
  <c r="L78" i="40"/>
  <c r="I77" i="40"/>
  <c r="F77" i="40"/>
  <c r="J77" i="40"/>
  <c r="L77" i="40"/>
  <c r="I76" i="40"/>
  <c r="F76" i="40"/>
  <c r="J76" i="40"/>
  <c r="L76" i="40"/>
  <c r="I75" i="40"/>
  <c r="F75" i="40"/>
  <c r="J75" i="40"/>
  <c r="L75" i="40"/>
  <c r="I74" i="40"/>
  <c r="F74" i="40"/>
  <c r="J74" i="40"/>
  <c r="L74" i="40"/>
  <c r="I73" i="40"/>
  <c r="F73" i="40"/>
  <c r="J73" i="40"/>
  <c r="L73" i="40"/>
  <c r="I72" i="40"/>
  <c r="F72" i="40"/>
  <c r="J72" i="40"/>
  <c r="L72" i="40"/>
  <c r="I71" i="40"/>
  <c r="F71" i="40"/>
  <c r="J71" i="40"/>
  <c r="L71" i="40"/>
  <c r="I70" i="40"/>
  <c r="F70" i="40"/>
  <c r="J70" i="40"/>
  <c r="L70" i="40"/>
  <c r="I69" i="40"/>
  <c r="F69" i="40"/>
  <c r="J69" i="40"/>
  <c r="L69" i="40"/>
  <c r="I68" i="40"/>
  <c r="F68" i="40"/>
  <c r="J68" i="40"/>
  <c r="L68" i="40"/>
  <c r="I67" i="40"/>
  <c r="F67" i="40"/>
  <c r="J67" i="40"/>
  <c r="L67" i="40"/>
  <c r="I66" i="40"/>
  <c r="F66" i="40"/>
  <c r="J66" i="40"/>
  <c r="L66" i="40"/>
  <c r="I65" i="40"/>
  <c r="F65" i="40"/>
  <c r="J65" i="40"/>
  <c r="L65" i="40"/>
  <c r="I64" i="40"/>
  <c r="F64" i="40"/>
  <c r="J64" i="40"/>
  <c r="L64" i="40"/>
  <c r="I63" i="40"/>
  <c r="F63" i="40"/>
  <c r="J63" i="40"/>
  <c r="L63" i="40"/>
  <c r="I62" i="40"/>
  <c r="F62" i="40"/>
  <c r="J62" i="40"/>
  <c r="L62" i="40"/>
  <c r="I61" i="40"/>
  <c r="F61" i="40"/>
  <c r="J61" i="40"/>
  <c r="L61" i="40"/>
  <c r="I60" i="40"/>
  <c r="F60" i="40"/>
  <c r="J60" i="40"/>
  <c r="L60" i="40"/>
  <c r="I59" i="40"/>
  <c r="F59" i="40"/>
  <c r="J59" i="40"/>
  <c r="L59" i="40"/>
  <c r="I58" i="40"/>
  <c r="F58" i="40"/>
  <c r="I57" i="40"/>
  <c r="F57" i="40"/>
  <c r="J57" i="40"/>
  <c r="L57" i="40"/>
  <c r="I56" i="40"/>
  <c r="F56" i="40"/>
  <c r="J56" i="40"/>
  <c r="L56" i="40"/>
  <c r="I55" i="40"/>
  <c r="F55" i="40"/>
  <c r="J55" i="40"/>
  <c r="L55" i="40"/>
  <c r="I54" i="40"/>
  <c r="J54" i="40"/>
  <c r="L54" i="40"/>
  <c r="F54" i="40"/>
  <c r="I53" i="40"/>
  <c r="F53" i="40"/>
  <c r="J53" i="40"/>
  <c r="L53" i="40"/>
  <c r="I52" i="40"/>
  <c r="F52" i="40"/>
  <c r="I51" i="40"/>
  <c r="F51" i="40"/>
  <c r="J51" i="40"/>
  <c r="L51" i="40"/>
  <c r="I50" i="40"/>
  <c r="F50" i="40"/>
  <c r="J50" i="40"/>
  <c r="L50" i="40"/>
  <c r="I49" i="40"/>
  <c r="F49" i="40"/>
  <c r="J49" i="40"/>
  <c r="L49" i="40"/>
  <c r="I48" i="40"/>
  <c r="F48" i="40"/>
  <c r="J48" i="40"/>
  <c r="L48" i="40"/>
  <c r="I47" i="40"/>
  <c r="F47" i="40"/>
  <c r="J47" i="40"/>
  <c r="L47" i="40"/>
  <c r="I46" i="40"/>
  <c r="F46" i="40"/>
  <c r="J46" i="40"/>
  <c r="L46" i="40"/>
  <c r="I45" i="40"/>
  <c r="F45" i="40"/>
  <c r="J45" i="40"/>
  <c r="L45" i="40"/>
  <c r="I44" i="40"/>
  <c r="F44" i="40"/>
  <c r="J44" i="40"/>
  <c r="L44" i="40"/>
  <c r="I43" i="40"/>
  <c r="F43" i="40"/>
  <c r="I42" i="40"/>
  <c r="F42" i="40"/>
  <c r="J42" i="40"/>
  <c r="L42" i="40"/>
  <c r="I41" i="40"/>
  <c r="J41" i="40"/>
  <c r="L41" i="40"/>
  <c r="F41" i="40"/>
  <c r="I40" i="40"/>
  <c r="F40" i="40"/>
  <c r="J40" i="40"/>
  <c r="L40" i="40"/>
  <c r="I39" i="40"/>
  <c r="F39" i="40"/>
  <c r="J39" i="40"/>
  <c r="L39" i="40"/>
  <c r="I38" i="40"/>
  <c r="F38" i="40"/>
  <c r="J38" i="40"/>
  <c r="L38" i="40"/>
  <c r="I37" i="40"/>
  <c r="F37" i="40"/>
  <c r="J37" i="40"/>
  <c r="L37" i="40"/>
  <c r="I36" i="40"/>
  <c r="J36" i="40"/>
  <c r="L36" i="40"/>
  <c r="F36" i="40"/>
  <c r="I35" i="40"/>
  <c r="F35" i="40"/>
  <c r="I34" i="40"/>
  <c r="J34" i="40"/>
  <c r="L34" i="40"/>
  <c r="F34" i="40"/>
  <c r="I33" i="40"/>
  <c r="F33" i="40"/>
  <c r="J33" i="40"/>
  <c r="L33" i="40"/>
  <c r="I32" i="40"/>
  <c r="F32" i="40"/>
  <c r="J32" i="40"/>
  <c r="L32" i="40"/>
  <c r="I31" i="40"/>
  <c r="J31" i="40"/>
  <c r="F31" i="40"/>
  <c r="I30" i="40"/>
  <c r="F30" i="40"/>
  <c r="J30" i="40"/>
  <c r="L30" i="40"/>
  <c r="I29" i="40"/>
  <c r="F29" i="40"/>
  <c r="J29" i="40"/>
  <c r="L29" i="40"/>
  <c r="I28" i="40"/>
  <c r="F28" i="40"/>
  <c r="J28" i="40"/>
  <c r="L28" i="40"/>
  <c r="I27" i="40"/>
  <c r="F27" i="40"/>
  <c r="J27" i="40"/>
  <c r="L27" i="40"/>
  <c r="I26" i="40"/>
  <c r="F26" i="40"/>
  <c r="J26" i="40"/>
  <c r="L26" i="40"/>
  <c r="F25" i="40"/>
  <c r="I25" i="40"/>
  <c r="J25" i="40"/>
  <c r="L25" i="40"/>
  <c r="I24" i="40"/>
  <c r="F24" i="40"/>
  <c r="J24" i="40"/>
  <c r="L24" i="40"/>
  <c r="I23" i="40"/>
  <c r="F23" i="40"/>
  <c r="J23" i="40"/>
  <c r="L23" i="40"/>
  <c r="F22" i="40"/>
  <c r="I22" i="40"/>
  <c r="J22" i="40"/>
  <c r="L22" i="40"/>
  <c r="I21" i="40"/>
  <c r="F21" i="40"/>
  <c r="J21" i="40"/>
  <c r="L21" i="40"/>
  <c r="I20" i="40"/>
  <c r="F20" i="40"/>
  <c r="J20" i="40"/>
  <c r="L20" i="40"/>
  <c r="I19" i="40"/>
  <c r="F19" i="40"/>
  <c r="J19" i="40"/>
  <c r="L19" i="40"/>
  <c r="F18" i="40"/>
  <c r="I18" i="40"/>
  <c r="J18" i="40"/>
  <c r="L18" i="40"/>
  <c r="F17" i="40"/>
  <c r="I17" i="40"/>
  <c r="J17" i="40"/>
  <c r="L17" i="40"/>
  <c r="F16" i="40"/>
  <c r="I16" i="40"/>
  <c r="J16" i="40"/>
  <c r="L16" i="40"/>
  <c r="F15" i="40"/>
  <c r="I15" i="40"/>
  <c r="J15" i="40"/>
  <c r="L15" i="40"/>
  <c r="I14" i="40"/>
  <c r="F14" i="40"/>
  <c r="J14" i="40"/>
  <c r="L14" i="40"/>
  <c r="I13" i="40"/>
  <c r="F13" i="40"/>
  <c r="J13" i="40"/>
  <c r="L13" i="40"/>
  <c r="I12" i="40"/>
  <c r="F12" i="40"/>
  <c r="J12" i="40"/>
  <c r="L12" i="40"/>
  <c r="F11" i="40"/>
  <c r="I11" i="40"/>
  <c r="J11" i="40"/>
  <c r="L11" i="40"/>
  <c r="F10" i="40"/>
  <c r="I10" i="40"/>
  <c r="J10" i="40"/>
  <c r="L10" i="40"/>
  <c r="F9" i="40"/>
  <c r="I9" i="40"/>
  <c r="J9" i="40"/>
  <c r="L9" i="40"/>
  <c r="F8" i="40"/>
  <c r="I8" i="40"/>
  <c r="L8" i="40"/>
  <c r="L4" i="40"/>
  <c r="I4" i="40"/>
  <c r="G4" i="40"/>
  <c r="L3" i="40"/>
  <c r="E3" i="40"/>
  <c r="I23" i="4"/>
  <c r="J12" i="3"/>
  <c r="J11" i="3"/>
  <c r="J10" i="3"/>
  <c r="I22" i="3"/>
  <c r="D14" i="3"/>
  <c r="I2" i="3"/>
  <c r="A2" i="3"/>
  <c r="D4" i="35"/>
  <c r="O13" i="35"/>
  <c r="K13" i="35"/>
  <c r="G13" i="35"/>
  <c r="B13" i="35"/>
  <c r="D10" i="35"/>
  <c r="M10" i="35"/>
  <c r="Q7" i="35"/>
  <c r="Q13" i="35"/>
  <c r="M7" i="35"/>
  <c r="M13" i="35"/>
  <c r="I10" i="35"/>
  <c r="I4" i="35"/>
  <c r="D7" i="31"/>
  <c r="O13" i="31"/>
  <c r="K13" i="31"/>
  <c r="G13" i="31"/>
  <c r="B13" i="31"/>
  <c r="D10" i="31"/>
  <c r="M10" i="31"/>
  <c r="Q7" i="31"/>
  <c r="Q13" i="31"/>
  <c r="M7" i="31"/>
  <c r="M13" i="31"/>
  <c r="I7" i="31"/>
  <c r="O13" i="30"/>
  <c r="K13" i="30"/>
  <c r="G13" i="30"/>
  <c r="I10" i="30"/>
  <c r="B13" i="30"/>
  <c r="D10" i="30"/>
  <c r="D4" i="30"/>
  <c r="M10" i="30"/>
  <c r="Q7" i="30"/>
  <c r="Q13" i="30"/>
  <c r="M7" i="30"/>
  <c r="M13" i="30"/>
  <c r="I7" i="30"/>
  <c r="D7" i="30"/>
  <c r="I10" i="31"/>
  <c r="I4" i="31"/>
  <c r="D4" i="31"/>
  <c r="I4" i="30"/>
  <c r="O13" i="25"/>
  <c r="K13" i="25"/>
  <c r="G13" i="25"/>
  <c r="B13" i="25"/>
  <c r="D10" i="25"/>
  <c r="D4" i="25"/>
  <c r="M10" i="25"/>
  <c r="Q7" i="25"/>
  <c r="Q13" i="25"/>
  <c r="M7" i="25"/>
  <c r="M13" i="25"/>
  <c r="I7" i="25"/>
  <c r="D7" i="25"/>
  <c r="I10" i="25"/>
  <c r="I4" i="25"/>
  <c r="O20" i="1"/>
  <c r="E15" i="1"/>
  <c r="E18" i="1"/>
  <c r="E20" i="1"/>
  <c r="D34" i="4"/>
  <c r="D33" i="4"/>
  <c r="D32" i="4"/>
  <c r="F32" i="4"/>
  <c r="G32" i="4"/>
  <c r="D31" i="4"/>
  <c r="F31" i="4"/>
  <c r="G31" i="4"/>
  <c r="D30" i="4"/>
  <c r="D29" i="4"/>
  <c r="F29" i="4"/>
  <c r="D28" i="4"/>
  <c r="D27" i="4"/>
  <c r="F27" i="4"/>
  <c r="G27" i="4"/>
  <c r="D26" i="4"/>
  <c r="F26" i="4"/>
  <c r="D25" i="4"/>
  <c r="D24" i="4"/>
  <c r="D23" i="4"/>
  <c r="F23" i="4"/>
  <c r="G23" i="4"/>
  <c r="D22" i="4"/>
  <c r="F22" i="4"/>
  <c r="D21" i="4"/>
  <c r="F21" i="4"/>
  <c r="M20" i="4"/>
  <c r="M23" i="4"/>
  <c r="D20" i="4"/>
  <c r="D19" i="4"/>
  <c r="F19" i="4"/>
  <c r="G19" i="4"/>
  <c r="D18" i="4"/>
  <c r="D17" i="4"/>
  <c r="D16" i="4"/>
  <c r="F16" i="4"/>
  <c r="J15" i="4"/>
  <c r="L15" i="4"/>
  <c r="N15" i="4"/>
  <c r="D15" i="4"/>
  <c r="F15" i="4"/>
  <c r="J14" i="4"/>
  <c r="L14" i="4"/>
  <c r="N14" i="4"/>
  <c r="D14" i="4"/>
  <c r="F14" i="4"/>
  <c r="J13" i="4"/>
  <c r="L13" i="4"/>
  <c r="N13" i="4"/>
  <c r="D13" i="4"/>
  <c r="F13" i="4"/>
  <c r="J12" i="4"/>
  <c r="L12" i="4"/>
  <c r="N12" i="4"/>
  <c r="D12" i="4"/>
  <c r="F12" i="4"/>
  <c r="J11" i="4"/>
  <c r="L11" i="4"/>
  <c r="N11" i="4"/>
  <c r="D11" i="4"/>
  <c r="F11" i="4"/>
  <c r="J10" i="4"/>
  <c r="L10" i="4"/>
  <c r="N10" i="4"/>
  <c r="D10" i="4"/>
  <c r="F10" i="4"/>
  <c r="J9" i="4"/>
  <c r="L9" i="4"/>
  <c r="N9" i="4"/>
  <c r="D9" i="4"/>
  <c r="F9" i="4"/>
  <c r="J8" i="4"/>
  <c r="L8" i="4"/>
  <c r="M8" i="4"/>
  <c r="O8" i="4"/>
  <c r="D8" i="4"/>
  <c r="F8" i="4"/>
  <c r="J7" i="4"/>
  <c r="L7" i="4"/>
  <c r="N7" i="4"/>
  <c r="D7" i="4"/>
  <c r="F7" i="4"/>
  <c r="J6" i="4"/>
  <c r="L6" i="4"/>
  <c r="N6" i="4"/>
  <c r="D6" i="4"/>
  <c r="F6" i="4"/>
  <c r="J5" i="4"/>
  <c r="L5" i="4"/>
  <c r="N5" i="4"/>
  <c r="D5" i="4"/>
  <c r="F5" i="4"/>
  <c r="L4" i="4"/>
  <c r="N4" i="4"/>
  <c r="F4" i="4"/>
  <c r="G4" i="4"/>
  <c r="I2" i="4"/>
  <c r="A2" i="4"/>
  <c r="D34" i="3"/>
  <c r="F34" i="3"/>
  <c r="D33" i="3"/>
  <c r="F33" i="3"/>
  <c r="D32" i="3"/>
  <c r="F32" i="3"/>
  <c r="D31" i="3"/>
  <c r="D30" i="3"/>
  <c r="D29" i="3"/>
  <c r="F29" i="3"/>
  <c r="G29" i="3"/>
  <c r="D28" i="3"/>
  <c r="D27" i="3"/>
  <c r="D26" i="3"/>
  <c r="F26" i="3"/>
  <c r="G26" i="3"/>
  <c r="D25" i="3"/>
  <c r="D24" i="3"/>
  <c r="D23" i="3"/>
  <c r="D22" i="3"/>
  <c r="D21" i="3"/>
  <c r="F21" i="3"/>
  <c r="G21" i="3"/>
  <c r="D20" i="3"/>
  <c r="M19" i="3"/>
  <c r="M22" i="3"/>
  <c r="D19" i="3"/>
  <c r="D18" i="3"/>
  <c r="F18" i="3"/>
  <c r="D17" i="3"/>
  <c r="F17" i="3"/>
  <c r="G17" i="3"/>
  <c r="D16" i="3"/>
  <c r="L15" i="3"/>
  <c r="M15" i="3" s="1"/>
  <c r="O15" i="3" s="1"/>
  <c r="D15" i="3"/>
  <c r="F15" i="3"/>
  <c r="J14" i="3"/>
  <c r="L14" i="3"/>
  <c r="N14" i="3" s="1"/>
  <c r="F14" i="3"/>
  <c r="G14" i="3"/>
  <c r="J13" i="3"/>
  <c r="L13" i="3"/>
  <c r="M13" i="3" s="1"/>
  <c r="O13" i="3" s="1"/>
  <c r="D13" i="3"/>
  <c r="F13" i="3"/>
  <c r="L12" i="3"/>
  <c r="N12" i="3"/>
  <c r="M12" i="3"/>
  <c r="O12" i="3"/>
  <c r="D12" i="3"/>
  <c r="L11" i="3"/>
  <c r="N11" i="3"/>
  <c r="D11" i="3"/>
  <c r="F11" i="3"/>
  <c r="L10" i="3"/>
  <c r="N10" i="3"/>
  <c r="D10" i="3"/>
  <c r="F10" i="3"/>
  <c r="G10" i="3"/>
  <c r="J9" i="3"/>
  <c r="L9" i="3" s="1"/>
  <c r="D9" i="3"/>
  <c r="D8" i="3"/>
  <c r="F8" i="3"/>
  <c r="G8" i="3"/>
  <c r="L7" i="3"/>
  <c r="D7" i="3"/>
  <c r="F7" i="3"/>
  <c r="D6" i="3"/>
  <c r="F6" i="3"/>
  <c r="G6" i="3"/>
  <c r="D5" i="3"/>
  <c r="F5" i="3"/>
  <c r="G5" i="3"/>
  <c r="L4" i="3"/>
  <c r="M4" i="3" s="1"/>
  <c r="O4" i="3" s="1"/>
  <c r="N4" i="3"/>
  <c r="F4" i="3"/>
  <c r="G4" i="3"/>
  <c r="O20" i="2"/>
  <c r="O21" i="2"/>
  <c r="O15" i="2"/>
  <c r="O10" i="2"/>
  <c r="B10" i="2"/>
  <c r="Q7" i="2"/>
  <c r="G4" i="2"/>
  <c r="G10" i="2"/>
  <c r="H15" i="2"/>
  <c r="O15" i="1"/>
  <c r="O10" i="1"/>
  <c r="B10" i="1"/>
  <c r="D10" i="1"/>
  <c r="G4" i="1"/>
  <c r="G10" i="1"/>
  <c r="H15" i="1"/>
  <c r="F18" i="4"/>
  <c r="G18" i="4"/>
  <c r="F28" i="4"/>
  <c r="G28" i="4"/>
  <c r="F17" i="4"/>
  <c r="G17" i="4"/>
  <c r="G22" i="4"/>
  <c r="G26" i="4"/>
  <c r="F30" i="4"/>
  <c r="G30" i="4"/>
  <c r="F34" i="4"/>
  <c r="G34" i="4"/>
  <c r="G5" i="4"/>
  <c r="G6" i="4"/>
  <c r="G7" i="4"/>
  <c r="G8" i="4"/>
  <c r="G9" i="4"/>
  <c r="G10" i="4"/>
  <c r="G11" i="4"/>
  <c r="G12" i="4"/>
  <c r="G13" i="4"/>
  <c r="G14" i="4"/>
  <c r="G15" i="4"/>
  <c r="G16" i="4"/>
  <c r="G21" i="4"/>
  <c r="G29" i="4"/>
  <c r="M5" i="4"/>
  <c r="O5" i="4"/>
  <c r="M7" i="4"/>
  <c r="O7" i="4"/>
  <c r="M10" i="4"/>
  <c r="O10" i="4"/>
  <c r="M12" i="4"/>
  <c r="O12" i="4"/>
  <c r="M15" i="4"/>
  <c r="O15" i="4"/>
  <c r="F20" i="4"/>
  <c r="G20" i="4"/>
  <c r="F25" i="4"/>
  <c r="G25" i="4"/>
  <c r="F33" i="4"/>
  <c r="G33" i="4"/>
  <c r="M4" i="4"/>
  <c r="O4" i="4"/>
  <c r="M6" i="4"/>
  <c r="O6" i="4"/>
  <c r="M9" i="4"/>
  <c r="O9" i="4"/>
  <c r="M11" i="4"/>
  <c r="O11" i="4"/>
  <c r="M13" i="4"/>
  <c r="O13" i="4"/>
  <c r="M14" i="4"/>
  <c r="O14" i="4"/>
  <c r="N8" i="4"/>
  <c r="F30" i="3"/>
  <c r="G30" i="3"/>
  <c r="F28" i="3"/>
  <c r="G28" i="3"/>
  <c r="F27" i="3"/>
  <c r="G27" i="3"/>
  <c r="F25" i="3"/>
  <c r="G25" i="3"/>
  <c r="F24" i="3"/>
  <c r="G24" i="3"/>
  <c r="F23" i="3"/>
  <c r="G23" i="3"/>
  <c r="F22" i="3"/>
  <c r="G22" i="3"/>
  <c r="F20" i="3"/>
  <c r="G20" i="3"/>
  <c r="F19" i="3"/>
  <c r="G19" i="3"/>
  <c r="G13" i="3"/>
  <c r="F12" i="3"/>
  <c r="G12" i="3"/>
  <c r="G11" i="3"/>
  <c r="F9" i="3"/>
  <c r="G9" i="3"/>
  <c r="M10" i="3"/>
  <c r="O10" i="3"/>
  <c r="G7" i="3"/>
  <c r="F16" i="3"/>
  <c r="G16" i="3"/>
  <c r="G15" i="3"/>
  <c r="G18" i="3"/>
  <c r="G34" i="3"/>
  <c r="G33" i="3"/>
  <c r="G32" i="3"/>
  <c r="F31" i="3"/>
  <c r="G31" i="3"/>
  <c r="M11" i="3"/>
  <c r="O11" i="3"/>
  <c r="L8" i="3"/>
  <c r="N8" i="3"/>
  <c r="N7" i="3"/>
  <c r="M7" i="3"/>
  <c r="O7" i="3" s="1"/>
  <c r="L6" i="3"/>
  <c r="N6" i="3" s="1"/>
  <c r="L5" i="3"/>
  <c r="N5" i="3" s="1"/>
  <c r="M8" i="3"/>
  <c r="O8" i="3"/>
  <c r="M6" i="3"/>
  <c r="O6" i="3" s="1"/>
  <c r="N13" i="3"/>
  <c r="F24" i="4"/>
  <c r="G24" i="4"/>
  <c r="D10" i="2"/>
  <c r="K4" i="2"/>
  <c r="K15" i="2"/>
  <c r="K10" i="2"/>
  <c r="K7" i="2"/>
  <c r="C15" i="2"/>
  <c r="M4" i="2"/>
  <c r="M7" i="2"/>
  <c r="M10" i="2"/>
  <c r="M15" i="2"/>
  <c r="O7" i="2"/>
  <c r="M12" i="2"/>
  <c r="J43" i="40"/>
  <c r="L43" i="40"/>
  <c r="J35" i="40"/>
  <c r="L35" i="40"/>
  <c r="L31" i="40"/>
  <c r="L9" i="41"/>
  <c r="L13" i="41"/>
  <c r="L12" i="41"/>
  <c r="L10" i="41"/>
  <c r="L30" i="41"/>
  <c r="L41" i="41"/>
  <c r="L38" i="41"/>
  <c r="L49" i="41"/>
  <c r="L57" i="41"/>
  <c r="L16" i="41"/>
  <c r="L46" i="41"/>
  <c r="L144" i="41"/>
  <c r="L54" i="41"/>
  <c r="L62" i="41"/>
  <c r="L17" i="41"/>
  <c r="L25" i="41"/>
  <c r="L33" i="41"/>
  <c r="I3" i="41"/>
  <c r="L44" i="41"/>
  <c r="L51" i="41"/>
  <c r="I145" i="41"/>
  <c r="F145" i="41"/>
  <c r="I145" i="40"/>
  <c r="J58" i="40"/>
  <c r="L58" i="40"/>
  <c r="F145" i="40"/>
  <c r="I3" i="40"/>
  <c r="J52" i="40"/>
  <c r="L52" i="40"/>
  <c r="G3" i="41"/>
  <c r="G2" i="41"/>
  <c r="M3" i="41"/>
  <c r="L8" i="41"/>
  <c r="G3" i="40"/>
  <c r="G2" i="40"/>
  <c r="M3" i="40"/>
  <c r="J145" i="40"/>
  <c r="C4" i="40"/>
  <c r="J4" i="40"/>
  <c r="L145" i="40"/>
  <c r="E4" i="40"/>
  <c r="C3" i="40"/>
  <c r="K7" i="1"/>
  <c r="K15" i="1"/>
  <c r="K10" i="1"/>
  <c r="C15" i="1"/>
  <c r="K4" i="1"/>
  <c r="Q7" i="1"/>
  <c r="M4" i="1"/>
  <c r="M10" i="1"/>
  <c r="M15" i="1"/>
  <c r="O7" i="1"/>
  <c r="M7" i="1"/>
  <c r="M12" i="1"/>
  <c r="J10" i="42"/>
  <c r="L10" i="42"/>
  <c r="J15" i="42"/>
  <c r="L15" i="42"/>
  <c r="J14" i="42"/>
  <c r="L14" i="42"/>
  <c r="J9" i="42"/>
  <c r="L9" i="42"/>
  <c r="I3" i="42"/>
  <c r="F145" i="42"/>
  <c r="J16" i="42"/>
  <c r="L16" i="42"/>
  <c r="J12" i="42"/>
  <c r="L12" i="42"/>
  <c r="I145" i="42"/>
  <c r="J13" i="42"/>
  <c r="L13" i="42"/>
  <c r="J8" i="42"/>
  <c r="J11" i="43"/>
  <c r="L11" i="43"/>
  <c r="J9" i="43"/>
  <c r="L9" i="43"/>
  <c r="I3" i="43"/>
  <c r="J22" i="43"/>
  <c r="L22" i="43"/>
  <c r="J30" i="43"/>
  <c r="L30" i="43"/>
  <c r="J34" i="43"/>
  <c r="L34" i="43"/>
  <c r="J52" i="43"/>
  <c r="L52" i="43"/>
  <c r="J20" i="43"/>
  <c r="L20" i="43"/>
  <c r="J31" i="43"/>
  <c r="L31" i="43"/>
  <c r="J46" i="43"/>
  <c r="L46" i="43"/>
  <c r="J50" i="43"/>
  <c r="L50" i="43"/>
  <c r="F145" i="43"/>
  <c r="J24" i="43"/>
  <c r="L24" i="43"/>
  <c r="J40" i="43"/>
  <c r="L40" i="43"/>
  <c r="J56" i="43"/>
  <c r="L56" i="43"/>
  <c r="I145" i="43"/>
  <c r="J12" i="43"/>
  <c r="L12" i="43"/>
  <c r="J28" i="43"/>
  <c r="L28" i="43"/>
  <c r="J44" i="43"/>
  <c r="L44" i="43"/>
  <c r="J54" i="43"/>
  <c r="L54" i="43"/>
  <c r="J16" i="43"/>
  <c r="L16" i="43"/>
  <c r="J32" i="43"/>
  <c r="L32" i="43"/>
  <c r="J48" i="43"/>
  <c r="L48" i="43"/>
  <c r="J10" i="43"/>
  <c r="L10" i="43"/>
  <c r="J26" i="43"/>
  <c r="L26" i="43"/>
  <c r="J42" i="43"/>
  <c r="L42" i="43"/>
  <c r="J58" i="43"/>
  <c r="L58" i="43"/>
  <c r="J8" i="43"/>
  <c r="J145" i="42"/>
  <c r="L145" i="42" s="1"/>
  <c r="G2" i="42"/>
  <c r="M3" i="42"/>
  <c r="G3" i="42"/>
  <c r="L8" i="42"/>
  <c r="J145" i="43"/>
  <c r="L145" i="43" s="1"/>
  <c r="G3" i="43"/>
  <c r="L8" i="43"/>
  <c r="G2" i="43"/>
  <c r="M3" i="43"/>
  <c r="N9" i="3" l="1"/>
  <c r="M9" i="3"/>
  <c r="O9" i="3" s="1"/>
  <c r="M14" i="3"/>
  <c r="O14" i="3" s="1"/>
  <c r="N15" i="3"/>
  <c r="M5" i="3"/>
  <c r="O5" i="3" s="1"/>
  <c r="F146" i="52"/>
  <c r="D10" i="54"/>
  <c r="K15" i="54"/>
  <c r="H15" i="54"/>
  <c r="H15" i="53"/>
  <c r="K15" i="53"/>
  <c r="M15" i="53" s="1"/>
  <c r="D10" i="53"/>
  <c r="I3" i="52"/>
  <c r="I146" i="52"/>
  <c r="J4" i="50" a="1"/>
  <c r="J4" i="50" s="1"/>
  <c r="G13" i="46" s="1"/>
  <c r="I4" i="50" a="1"/>
  <c r="I4" i="50" s="1"/>
  <c r="C13" i="46" s="1"/>
  <c r="L145" i="44"/>
  <c r="L145" i="41"/>
  <c r="C4" i="43"/>
  <c r="C3" i="43" s="1"/>
  <c r="C4" i="42"/>
  <c r="E4" i="42" s="1"/>
  <c r="J4" i="41"/>
  <c r="E4" i="41"/>
  <c r="C3" i="41"/>
  <c r="E4" i="44"/>
  <c r="C3" i="44"/>
  <c r="M15" i="54" l="1"/>
  <c r="B15" i="54"/>
  <c r="K10" i="54"/>
  <c r="K7" i="54"/>
  <c r="K4" i="54"/>
  <c r="C15" i="53"/>
  <c r="O4" i="53" s="1"/>
  <c r="K7" i="53"/>
  <c r="M7" i="53" s="1"/>
  <c r="K10" i="53"/>
  <c r="M10" i="53" s="1"/>
  <c r="K4" i="53"/>
  <c r="M4" i="53" s="1"/>
  <c r="M12" i="53" s="1"/>
  <c r="C3" i="42"/>
  <c r="E4" i="43"/>
  <c r="M4" i="54" l="1"/>
  <c r="M10" i="54"/>
  <c r="M7" i="54"/>
  <c r="O4" i="54"/>
  <c r="O7" i="54" s="1"/>
  <c r="Q10" i="54"/>
  <c r="O15" i="53"/>
  <c r="O10" i="53"/>
  <c r="Q7" i="53"/>
  <c r="O7" i="53"/>
  <c r="M12" i="54" l="1"/>
  <c r="O13" i="54" s="1"/>
  <c r="Q13" i="54"/>
  <c r="O15" i="54"/>
  <c r="J9" i="52" l="1"/>
  <c r="L9" i="52"/>
  <c r="P9" i="52"/>
  <c r="J10" i="52" l="1"/>
  <c r="J146" i="52" s="1"/>
  <c r="P10" i="52" l="1"/>
  <c r="L10" i="52"/>
  <c r="C4" i="52"/>
  <c r="L146" i="52"/>
  <c r="E4" i="52" l="1"/>
  <c r="C3" i="52"/>
  <c r="J4" i="52"/>
  <c r="Q10" i="52"/>
  <c r="J3" i="41"/>
  <c r="G2" i="52"/>
  <c r="G3" i="52"/>
  <c r="J3" i="52"/>
  <c r="M3" i="52"/>
  <c r="H5" i="52" a="1"/>
  <c r="H5" i="52"/>
  <c r="K5" i="52" a="1"/>
  <c r="K5" i="52"/>
  <c r="J11" i="52"/>
  <c r="L11" i="52"/>
  <c r="P11" i="52"/>
  <c r="Q11" i="52"/>
  <c r="J12" i="52"/>
  <c r="L12" i="52"/>
  <c r="P12" i="52"/>
  <c r="Q12" i="52"/>
  <c r="J13" i="52"/>
  <c r="L13" i="52"/>
  <c r="P13" i="52"/>
  <c r="Q13" i="52"/>
  <c r="J14" i="52"/>
  <c r="L14" i="52"/>
  <c r="P14" i="52"/>
  <c r="Q14" i="52"/>
  <c r="J15" i="52"/>
  <c r="L15" i="52"/>
  <c r="P15" i="52"/>
  <c r="Q15" i="52"/>
  <c r="J16" i="52"/>
  <c r="L16" i="52"/>
  <c r="P16" i="52"/>
  <c r="Q16" i="52"/>
  <c r="J17" i="52"/>
  <c r="L17" i="52"/>
  <c r="P17" i="52"/>
  <c r="Q17" i="52"/>
  <c r="J18" i="52"/>
  <c r="L18" i="52"/>
  <c r="P18" i="52"/>
  <c r="Q18" i="52"/>
  <c r="J19" i="52"/>
  <c r="L19" i="52"/>
  <c r="P19" i="52"/>
  <c r="Q19" i="52"/>
  <c r="J20" i="52"/>
  <c r="L20" i="52"/>
  <c r="P20" i="52"/>
  <c r="Q20" i="52"/>
  <c r="J21" i="52"/>
  <c r="L21" i="52"/>
  <c r="P21" i="52"/>
  <c r="Q21" i="52"/>
  <c r="J22" i="52"/>
  <c r="L22" i="52"/>
  <c r="P22" i="52"/>
  <c r="Q22" i="52"/>
  <c r="J23" i="52"/>
  <c r="L23" i="52"/>
  <c r="P23" i="52"/>
  <c r="Q23" i="52"/>
  <c r="J24" i="52"/>
  <c r="L24" i="52"/>
  <c r="P24" i="52"/>
  <c r="Q24" i="52"/>
  <c r="J25" i="52"/>
  <c r="L25" i="52"/>
  <c r="P25" i="52"/>
  <c r="Q25" i="52"/>
  <c r="J26" i="52"/>
  <c r="L26" i="52"/>
  <c r="P26" i="52"/>
  <c r="Q26" i="52"/>
  <c r="J27" i="52"/>
  <c r="L27" i="52"/>
  <c r="P27" i="52"/>
  <c r="Q27" i="52"/>
  <c r="J28" i="52"/>
  <c r="L28" i="52"/>
  <c r="P28" i="52"/>
  <c r="Q28" i="52"/>
  <c r="J29" i="52"/>
  <c r="L29" i="52"/>
  <c r="P29" i="52"/>
  <c r="Q29" i="52"/>
  <c r="J30" i="52"/>
  <c r="L30" i="52"/>
  <c r="P30" i="52"/>
  <c r="Q30" i="52"/>
  <c r="J31" i="52"/>
  <c r="L31" i="52"/>
  <c r="P31" i="52"/>
  <c r="Q31" i="52"/>
  <c r="J32" i="52"/>
  <c r="L32" i="52"/>
  <c r="P32" i="52"/>
  <c r="Q32" i="52"/>
  <c r="J33" i="52"/>
  <c r="L33" i="52"/>
  <c r="P33" i="52"/>
  <c r="Q33" i="52"/>
  <c r="J34" i="52"/>
  <c r="L34" i="52"/>
  <c r="P34" i="52"/>
  <c r="Q34" i="52"/>
  <c r="J35" i="52"/>
  <c r="L35" i="52"/>
  <c r="P35" i="52"/>
  <c r="Q35" i="52"/>
  <c r="J36" i="52"/>
  <c r="L36" i="52"/>
  <c r="P36" i="52"/>
  <c r="Q36" i="52"/>
  <c r="J37" i="52"/>
  <c r="L37" i="52"/>
  <c r="P37" i="52"/>
  <c r="Q37" i="52"/>
  <c r="J38" i="52"/>
  <c r="L38" i="52"/>
  <c r="P38" i="52"/>
  <c r="Q38" i="52"/>
  <c r="J39" i="52"/>
  <c r="L39" i="52"/>
  <c r="P39" i="52"/>
  <c r="Q39" i="52"/>
  <c r="J40" i="52"/>
  <c r="L40" i="52"/>
  <c r="P40" i="52"/>
  <c r="Q40" i="52"/>
  <c r="J41" i="52"/>
  <c r="L41" i="52"/>
  <c r="P41" i="52"/>
  <c r="Q41" i="52"/>
  <c r="J42" i="52"/>
  <c r="L42" i="52"/>
  <c r="P42" i="52"/>
  <c r="Q42" i="52"/>
  <c r="J43" i="52"/>
  <c r="L43" i="52"/>
  <c r="P43" i="52"/>
  <c r="Q43" i="52"/>
  <c r="J44" i="52"/>
  <c r="L44" i="52"/>
  <c r="P44" i="52"/>
  <c r="Q44" i="52"/>
  <c r="J45" i="52"/>
  <c r="L45" i="52"/>
  <c r="P45" i="52"/>
  <c r="Q45" i="52"/>
  <c r="J46" i="52"/>
  <c r="L46" i="52"/>
  <c r="P46" i="52"/>
  <c r="Q46" i="52"/>
  <c r="J47" i="52"/>
  <c r="L47" i="52"/>
  <c r="P47" i="52"/>
  <c r="Q47" i="52"/>
  <c r="J48" i="52"/>
  <c r="L48" i="52"/>
  <c r="P48" i="52"/>
  <c r="Q48" i="52"/>
  <c r="J49" i="52"/>
  <c r="L49" i="52"/>
  <c r="P49" i="52"/>
  <c r="Q49" i="52"/>
  <c r="J50" i="52"/>
  <c r="L50" i="52"/>
  <c r="P50" i="52"/>
  <c r="Q50" i="52"/>
  <c r="J51" i="52"/>
  <c r="L51" i="52"/>
  <c r="P51" i="52"/>
  <c r="Q51" i="52"/>
  <c r="J52" i="52"/>
  <c r="L52" i="52"/>
  <c r="P52" i="52"/>
  <c r="Q52" i="52"/>
  <c r="J53" i="52"/>
  <c r="L53" i="52"/>
  <c r="P53" i="52"/>
  <c r="Q53" i="52"/>
  <c r="J54" i="52"/>
  <c r="L54" i="52"/>
  <c r="P54" i="52"/>
  <c r="Q54" i="52"/>
  <c r="J55" i="52"/>
  <c r="L55" i="52"/>
  <c r="P55" i="52"/>
  <c r="Q55" i="52"/>
  <c r="J56" i="52"/>
  <c r="L56" i="52"/>
  <c r="P56" i="52"/>
  <c r="Q56" i="52"/>
  <c r="J57" i="52"/>
  <c r="L57" i="52"/>
  <c r="P57" i="52"/>
  <c r="Q57" i="52"/>
  <c r="J58" i="52"/>
  <c r="L58" i="52"/>
  <c r="P58" i="52"/>
  <c r="Q58" i="52"/>
  <c r="J59" i="52"/>
  <c r="L59" i="52"/>
  <c r="P59" i="52"/>
  <c r="Q59" i="52"/>
  <c r="J60" i="52"/>
  <c r="L60" i="52"/>
  <c r="P60" i="52"/>
  <c r="Q60" i="52"/>
  <c r="J61" i="52"/>
  <c r="L61" i="52"/>
  <c r="P61" i="52"/>
  <c r="Q61" i="52"/>
  <c r="J62" i="52"/>
  <c r="L62" i="52"/>
  <c r="P62" i="52"/>
  <c r="Q62" i="52"/>
  <c r="J63" i="52"/>
  <c r="L63" i="52"/>
  <c r="P63" i="52"/>
  <c r="Q63" i="52"/>
  <c r="J64" i="52"/>
  <c r="L64" i="52"/>
  <c r="P64" i="52"/>
  <c r="Q64" i="52"/>
  <c r="J65" i="52"/>
  <c r="L65" i="52"/>
  <c r="P65" i="52"/>
  <c r="Q65" i="52"/>
  <c r="J66" i="52"/>
  <c r="L66" i="52"/>
  <c r="P66" i="52"/>
  <c r="Q66" i="52"/>
  <c r="J67" i="52"/>
  <c r="L67" i="52"/>
  <c r="P67" i="52"/>
  <c r="Q67" i="52"/>
  <c r="J68" i="52"/>
  <c r="L68" i="52"/>
  <c r="P68" i="52"/>
  <c r="Q68" i="52"/>
  <c r="J69" i="52"/>
  <c r="L69" i="52"/>
  <c r="P69" i="52"/>
  <c r="Q69" i="52"/>
  <c r="J70" i="52"/>
  <c r="L70" i="52"/>
  <c r="P70" i="52"/>
  <c r="Q70" i="52"/>
  <c r="J71" i="52"/>
  <c r="L71" i="52"/>
  <c r="P71" i="52"/>
  <c r="Q71" i="52"/>
  <c r="J72" i="52"/>
  <c r="L72" i="52"/>
  <c r="P72" i="52"/>
  <c r="Q72" i="52"/>
  <c r="J73" i="52"/>
  <c r="L73" i="52"/>
  <c r="P73" i="52"/>
  <c r="Q73" i="52"/>
  <c r="J74" i="52"/>
  <c r="L74" i="52"/>
  <c r="P74" i="52"/>
  <c r="Q74" i="52"/>
  <c r="J75" i="52"/>
  <c r="L75" i="52"/>
  <c r="P75" i="52"/>
  <c r="Q75" i="52"/>
  <c r="J76" i="52"/>
  <c r="L76" i="52"/>
  <c r="P76" i="52"/>
  <c r="Q76" i="52"/>
  <c r="J77" i="52"/>
  <c r="L77" i="52"/>
  <c r="P77" i="52"/>
  <c r="Q77" i="52"/>
  <c r="J78" i="52"/>
  <c r="L78" i="52"/>
  <c r="P78" i="52"/>
  <c r="Q78" i="52"/>
  <c r="J79" i="52"/>
  <c r="L79" i="52"/>
  <c r="P79" i="52"/>
  <c r="Q79" i="52"/>
  <c r="J80" i="52"/>
  <c r="L80" i="52"/>
  <c r="P80" i="52"/>
  <c r="Q80" i="52"/>
  <c r="J81" i="52"/>
  <c r="L81" i="52"/>
  <c r="P81" i="52"/>
  <c r="Q81" i="52"/>
  <c r="J82" i="52"/>
  <c r="L82" i="52"/>
  <c r="P82" i="52"/>
  <c r="Q82" i="52"/>
  <c r="J83" i="52"/>
  <c r="L83" i="52"/>
  <c r="P83" i="52"/>
  <c r="Q83" i="52"/>
  <c r="J84" i="52"/>
  <c r="L84" i="52"/>
  <c r="P84" i="52"/>
  <c r="Q84" i="52"/>
  <c r="J85" i="52"/>
  <c r="L85" i="52"/>
  <c r="P85" i="52"/>
  <c r="Q85" i="52"/>
  <c r="J86" i="52"/>
  <c r="L86" i="52"/>
  <c r="P86" i="52"/>
  <c r="Q86" i="52"/>
  <c r="J87" i="52"/>
  <c r="L87" i="52"/>
  <c r="P87" i="52"/>
  <c r="Q87" i="52"/>
  <c r="J88" i="52"/>
  <c r="L88" i="52"/>
  <c r="P88" i="52"/>
  <c r="Q88" i="52"/>
  <c r="J89" i="52"/>
  <c r="L89" i="52"/>
  <c r="P89" i="52"/>
  <c r="Q89" i="52"/>
  <c r="J90" i="52"/>
  <c r="L90" i="52"/>
  <c r="P90" i="52"/>
  <c r="Q90" i="52"/>
  <c r="J91" i="52"/>
  <c r="L91" i="52"/>
  <c r="P91" i="52"/>
  <c r="Q91" i="52"/>
  <c r="J92" i="52"/>
  <c r="L92" i="52"/>
  <c r="P92" i="52"/>
  <c r="Q92" i="52"/>
  <c r="J93" i="52"/>
  <c r="L93" i="52"/>
  <c r="P93" i="52"/>
  <c r="Q93" i="52"/>
  <c r="J94" i="52"/>
  <c r="L94" i="52"/>
  <c r="P94" i="52"/>
  <c r="Q94" i="52"/>
  <c r="J95" i="52"/>
  <c r="L95" i="52"/>
  <c r="P95" i="52"/>
  <c r="Q95" i="52"/>
  <c r="J96" i="52"/>
  <c r="L96" i="52"/>
  <c r="P96" i="52"/>
  <c r="Q96" i="52"/>
  <c r="J97" i="52"/>
  <c r="L97" i="52"/>
  <c r="P97" i="52"/>
  <c r="Q97" i="52"/>
  <c r="J98" i="52"/>
  <c r="L98" i="52"/>
  <c r="P98" i="52"/>
  <c r="Q98" i="52"/>
  <c r="J99" i="52"/>
  <c r="L99" i="52"/>
  <c r="P99" i="52"/>
  <c r="Q99" i="52"/>
  <c r="J100" i="52"/>
  <c r="L100" i="52"/>
  <c r="P100" i="52"/>
  <c r="Q100" i="52"/>
  <c r="J101" i="52"/>
  <c r="L101" i="52"/>
  <c r="P101" i="52"/>
  <c r="Q101" i="52"/>
  <c r="J102" i="52"/>
  <c r="L102" i="52"/>
  <c r="P102" i="52"/>
  <c r="Q102" i="52"/>
  <c r="J103" i="52"/>
  <c r="L103" i="52"/>
  <c r="P103" i="52"/>
  <c r="Q103" i="52"/>
  <c r="J104" i="52"/>
  <c r="L104" i="52"/>
  <c r="P104" i="52"/>
  <c r="Q104" i="52"/>
  <c r="J105" i="52"/>
  <c r="L105" i="52"/>
  <c r="P105" i="52"/>
  <c r="Q105" i="52"/>
  <c r="J106" i="52"/>
  <c r="L106" i="52"/>
  <c r="P106" i="52"/>
  <c r="Q106" i="52"/>
  <c r="J107" i="52"/>
  <c r="L107" i="52"/>
  <c r="P107" i="52"/>
  <c r="Q107" i="52"/>
  <c r="J108" i="52"/>
  <c r="L108" i="52"/>
  <c r="P108" i="52"/>
  <c r="Q108" i="52"/>
  <c r="J109" i="52"/>
  <c r="L109" i="52"/>
  <c r="P109" i="52"/>
  <c r="Q109" i="52"/>
  <c r="J110" i="52"/>
  <c r="L110" i="52"/>
  <c r="P110" i="52"/>
  <c r="Q110" i="52"/>
  <c r="J111" i="52"/>
  <c r="L111" i="52"/>
  <c r="P111" i="52"/>
  <c r="Q111" i="52"/>
  <c r="J112" i="52"/>
  <c r="L112" i="52"/>
  <c r="P112" i="52"/>
  <c r="Q112" i="52"/>
  <c r="J113" i="52"/>
  <c r="L113" i="52"/>
  <c r="P113" i="52"/>
  <c r="Q113" i="52"/>
  <c r="J114" i="52"/>
  <c r="L114" i="52"/>
  <c r="P114" i="52"/>
  <c r="Q114" i="52"/>
  <c r="J115" i="52"/>
  <c r="L115" i="52"/>
  <c r="P115" i="52"/>
  <c r="Q115" i="52"/>
  <c r="J116" i="52"/>
  <c r="L116" i="52"/>
  <c r="P116" i="52"/>
  <c r="Q116" i="52"/>
  <c r="J117" i="52"/>
  <c r="L117" i="52"/>
  <c r="P117" i="52"/>
  <c r="Q117" i="52"/>
  <c r="J118" i="52"/>
  <c r="L118" i="52"/>
  <c r="P118" i="52"/>
  <c r="Q118" i="52"/>
  <c r="J119" i="52"/>
  <c r="L119" i="52"/>
  <c r="P119" i="52"/>
  <c r="Q119" i="52"/>
  <c r="J120" i="52"/>
  <c r="L120" i="52"/>
  <c r="P120" i="52"/>
  <c r="Q120" i="52"/>
  <c r="J121" i="52"/>
  <c r="L121" i="52"/>
  <c r="P121" i="52"/>
  <c r="Q121" i="52"/>
  <c r="J122" i="52"/>
  <c r="L122" i="52"/>
  <c r="P122" i="52"/>
  <c r="Q122" i="52"/>
  <c r="J123" i="52"/>
  <c r="L123" i="52"/>
  <c r="P123" i="52"/>
  <c r="Q123" i="52"/>
  <c r="J124" i="52"/>
  <c r="L124" i="52"/>
  <c r="P124" i="52"/>
  <c r="Q124" i="52"/>
  <c r="J125" i="52"/>
  <c r="L125" i="52"/>
  <c r="P125" i="52"/>
  <c r="Q125" i="52"/>
  <c r="J126" i="52"/>
  <c r="L126" i="52"/>
  <c r="P126" i="52"/>
  <c r="Q126" i="52"/>
  <c r="J127" i="52"/>
  <c r="L127" i="52"/>
  <c r="P127" i="52"/>
  <c r="Q127" i="52"/>
  <c r="J128" i="52"/>
  <c r="L128" i="52"/>
  <c r="P128" i="52"/>
  <c r="Q128" i="52"/>
  <c r="J129" i="52"/>
  <c r="L129" i="52"/>
  <c r="P129" i="52"/>
  <c r="Q129" i="52"/>
  <c r="J130" i="52"/>
  <c r="L130" i="52"/>
  <c r="P130" i="52"/>
  <c r="Q130" i="52"/>
  <c r="J131" i="52"/>
  <c r="L131" i="52"/>
  <c r="P131" i="52"/>
  <c r="Q131" i="52"/>
  <c r="J132" i="52"/>
  <c r="L132" i="52"/>
  <c r="P132" i="52"/>
  <c r="Q132" i="52"/>
  <c r="J133" i="52"/>
  <c r="L133" i="52"/>
  <c r="P133" i="52"/>
  <c r="Q133" i="52"/>
  <c r="J134" i="52"/>
  <c r="L134" i="52"/>
  <c r="P134" i="52"/>
  <c r="Q134" i="52"/>
  <c r="J135" i="52"/>
  <c r="L135" i="52"/>
  <c r="P135" i="52"/>
  <c r="Q135" i="52"/>
  <c r="J136" i="52"/>
  <c r="L136" i="52"/>
  <c r="P136" i="52"/>
  <c r="Q136" i="52"/>
  <c r="J137" i="52"/>
  <c r="L137" i="52"/>
  <c r="P137" i="52"/>
  <c r="Q137" i="52"/>
  <c r="J138" i="52"/>
  <c r="L138" i="52"/>
  <c r="P138" i="52"/>
  <c r="Q138" i="52"/>
  <c r="J139" i="52"/>
  <c r="L139" i="52"/>
  <c r="P139" i="52"/>
  <c r="Q139" i="52"/>
  <c r="J140" i="52"/>
  <c r="L140" i="52"/>
  <c r="P140" i="52"/>
  <c r="Q140" i="52"/>
  <c r="J141" i="52"/>
  <c r="L141" i="52"/>
  <c r="P141" i="52"/>
  <c r="Q141" i="52"/>
  <c r="J142" i="52"/>
  <c r="L142" i="52"/>
  <c r="P142" i="52"/>
  <c r="Q142" i="52"/>
  <c r="J143" i="52"/>
  <c r="L143" i="52"/>
  <c r="P143" i="52"/>
  <c r="Q143" i="52"/>
  <c r="J144" i="52"/>
  <c r="L144" i="52"/>
  <c r="P144" i="52"/>
  <c r="Q144" i="52"/>
  <c r="J145" i="52"/>
  <c r="L145" i="52"/>
  <c r="P145" i="52"/>
  <c r="Q145" i="52"/>
  <c r="Q146" i="52"/>
  <c r="J3" i="43"/>
  <c r="J4" i="43"/>
  <c r="J3" i="42"/>
  <c r="J4" i="42"/>
  <c r="J3" i="44"/>
  <c r="J4" i="44"/>
  <c r="J3" i="4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tc={466F7058-3D92-D740-9F78-1E3BFED8BAAC}</author>
    <author>tc={DC044ED2-2592-744E-9A0D-DE1AF0B94494}</author>
    <author>tc={DCD9DC5D-2756-B44C-BF54-00F090E47CF5}</author>
  </authors>
  <commentList>
    <comment ref="M27" authorId="0" shapeId="0" xr:uid="{466F7058-3D92-D740-9F78-1E3BFED8BAAC}">
      <text>
        <t>[Threaded comment]
Your version of Excel allows you to read this threaded comment; however, any edits to it will get removed if the file is opened in a newer version of Excel. Learn more: https://go.microsoft.com/fwlink/?linkid=870924
Comment:
    On this trade I Was greedy, the first day i was up $120 and didn’t take profit, let the trade come all the way down to almost my entry before I got out.</t>
      </text>
    </comment>
    <comment ref="M49" authorId="1" shapeId="0" xr:uid="{DC044ED2-2592-744E-9A0D-DE1AF0B9449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was a high fee paid on this one because I market bought trying to get part of the action</t>
      </text>
    </comment>
    <comment ref="M50" authorId="2" shapeId="0" xr:uid="{DCD9DC5D-2756-B44C-BF54-00F090E47CF5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was a counter trade as the move was bullish but I saw we got to temporary top. The best way to do this is not to be greedy with the move and take profit right away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17" authorId="0" shapeId="0" xr:uid="{00000000-0006-0000-0200-000001000000}">
      <text>
        <r>
          <rPr>
            <sz val="10"/>
            <color rgb="FF000000"/>
            <rFont val="Arial"/>
            <family val="2"/>
          </rPr>
          <t>CONVERT ANY TYPE OF CRYPTO INTO FIAT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interval="1" name="Query - Table 0" description="Connection to the 'Table 0' query in the workbook." type="5" refreshedVersion="6" background="1" refreshOnLoad="1" saveData="1">
    <dbPr connection="Provider=Microsoft.Mashup.OleDb.1;Data Source=$Workbook$;Location=&quot;Table 0&quot;;Extended Properties=&quot;&quot;" command="SELECT * FROM [Table 0]"/>
  </connection>
  <connection id="2" xr16:uid="{00000000-0015-0000-FFFF-FFFF01000000}" keepAlive="1" name="Query - W/L" description="Connection to the 'W/L' query in the workbook." type="5" refreshedVersion="8" background="1" saveData="1">
    <dbPr connection="Provider=Microsoft.Mashup.OleDb.1;Data Source=$Workbook$;Location=W/L;Extended Properties=&quot;&quot;" command="SELECT * FROM [W/L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<sst xmlns="http://schemas.openxmlformats.org/spreadsheetml/2006/main" count="1053" uniqueCount="265">
  <si>
    <t>PORTFOLIO</t>
  </si>
  <si>
    <t>PROJECTION</t>
  </si>
  <si>
    <t>TRADES SUMMARY</t>
  </si>
  <si>
    <t>PERFORMANCE</t>
  </si>
  <si>
    <t>STARTING BALANCE</t>
  </si>
  <si>
    <t>GROWTH %</t>
  </si>
  <si>
    <t>WINS</t>
  </si>
  <si>
    <t>POSITIONS</t>
  </si>
  <si>
    <t>DIRECTION</t>
  </si>
  <si>
    <t>WIN RATE</t>
  </si>
  <si>
    <t>P&amp;L</t>
  </si>
  <si>
    <t>GOAL</t>
  </si>
  <si>
    <t>STOPS</t>
  </si>
  <si>
    <t>OPEN</t>
  </si>
  <si>
    <t>LONG</t>
  </si>
  <si>
    <t>CURRENT BALANCE</t>
  </si>
  <si>
    <t>GOAL +\-</t>
  </si>
  <si>
    <t>TOTAL</t>
  </si>
  <si>
    <t>CLOSED</t>
  </si>
  <si>
    <t>SHORT</t>
  </si>
  <si>
    <t>DATE OPEN</t>
  </si>
  <si>
    <t>PAIR</t>
  </si>
  <si>
    <t>AMOUNT</t>
  </si>
  <si>
    <t>PRICE</t>
  </si>
  <si>
    <t>VALUE</t>
  </si>
  <si>
    <t>CLOSED DATE</t>
  </si>
  <si>
    <t>CLOSED PRICE</t>
  </si>
  <si>
    <t>SOLD VALUE</t>
  </si>
  <si>
    <t>PROFIT</t>
  </si>
  <si>
    <t>FEES</t>
  </si>
  <si>
    <t>PROFIT %</t>
  </si>
  <si>
    <t>SOL-USDT</t>
  </si>
  <si>
    <t>LTC-USDT</t>
  </si>
  <si>
    <t>LUNA-USDT</t>
  </si>
  <si>
    <t>POSITION SIZE CALCULATOR</t>
  </si>
  <si>
    <t>TARGETS</t>
  </si>
  <si>
    <t>LEVERAGE</t>
  </si>
  <si>
    <t>ACCOUNT SIZE</t>
  </si>
  <si>
    <t>ENTRY</t>
  </si>
  <si>
    <t>TARGET 1</t>
  </si>
  <si>
    <t>%</t>
  </si>
  <si>
    <t>$</t>
  </si>
  <si>
    <t>(X)</t>
  </si>
  <si>
    <t>RISK %</t>
  </si>
  <si>
    <t>STOP LOSS</t>
  </si>
  <si>
    <t>TARGET %</t>
  </si>
  <si>
    <t>TARGET 2</t>
  </si>
  <si>
    <t>RISK SIZE</t>
  </si>
  <si>
    <t>POSITION SIZE</t>
  </si>
  <si>
    <t>TARGET PROFIT</t>
  </si>
  <si>
    <t>TARGET 3</t>
  </si>
  <si>
    <t>SHORT TIGHT STOP LOSS</t>
  </si>
  <si>
    <t>ALWAYS IDENTIFY RISK FIRST! PROTECT YOUR CAPITAL!</t>
  </si>
  <si>
    <t>NOTE: INSERT DATA IN YELLOW BLOCKS AND SEE THE MAGIC HAPPEN!</t>
  </si>
  <si>
    <t xml:space="preserve">THIS IS WHERE YOUR ORIGINAL STOP, PROFIT AND RISK AMOUNT WILL BE WITH LEVERAGE. </t>
  </si>
  <si>
    <t>$ AMOUNT SIZE</t>
  </si>
  <si>
    <t xml:space="preserve"> MAX SIZE USING ONLY CAPITAL</t>
  </si>
  <si>
    <t>LONG TIGHT STOP LOSS</t>
  </si>
  <si>
    <t>FIND CRYPTO NEWS FROM AROUND THE WORLD</t>
  </si>
  <si>
    <t>MAX RISK USING ONLY CAPITAL</t>
  </si>
  <si>
    <t>CRYPTO TO FIAT</t>
  </si>
  <si>
    <t>CRYPTO PRICE</t>
  </si>
  <si>
    <t>CYPTO AMOUNT</t>
  </si>
  <si>
    <t xml:space="preserve">FOLLOW ME ON TWITTER! </t>
  </si>
  <si>
    <t>INSERT THE ABOVE VALUE IN RISK BLOCK FOR ACCURATE PROFIT BASED ON MAX CAPITAL</t>
  </si>
  <si>
    <t>DISCLAIMER:</t>
  </si>
  <si>
    <t>THE PURPOSE OF THIS CALCULATOR IS TO HELP YOU PLAN RISK ON EVERY TRADE. USE AT YOUR OWN RISK!!. I AM NOT RESPONSIBLE FOR ANY GAIN OR LOSS</t>
  </si>
  <si>
    <t>TO YOUR PORTFOLIO FOR THE USE OF THIS CALCULATOR. CALCULATED PROFIT AND STOP LOSS DOES NOT REFLECT ANY ASSOCIATED FEES BY YOUR EXCHANGE.</t>
  </si>
  <si>
    <t>HOW TO</t>
  </si>
  <si>
    <t>PLEASE WATCH THE VIDEO ON HOW TO USE THE CALCULATOR</t>
  </si>
  <si>
    <t>TIPS:</t>
  </si>
  <si>
    <t>WHEN GOING SHORT YOU NEED TO PUT A MINUS ( - ) IN FRONT OF THE DESIRED TARGET % I.E.: -4. TO CALCULATE CORRECT AMOUNTS.</t>
  </si>
  <si>
    <t>"TIGHT STOP LOSS" IS WHERE YOUR ORIGNAL STOP LOSS WILL MOVE TO IF YOU WAN TO KEEP THE SAME RISK AMOUNT.</t>
  </si>
  <si>
    <t>"RISK SIZE" ON THE LEVERAGE BLOCK IS THE AMOUNT AT RISK IF YOU DON'T MOVE THE ORIGINAL STOP LOSS TO "TIGHT STOP LOSS"</t>
  </si>
  <si>
    <t>LEVERAGE PROFIT AND RISK VALUE ARE ONLY CALCULATED TO THE "TARGET PROFIT" AMOUNT</t>
  </si>
  <si>
    <t>% YELLOW BLOCKS ARE TO CALCULATE HOW MUCH OF YOUR POSITION YOU WANT TO SELL/COVER AT THE DESIRED TARGET</t>
  </si>
  <si>
    <t>IF YOUR ACCOUNT SIZE IS SMALLER THAN THE BUYING POWER "AMOUNT SIZE" THEN YOU CAN HAVE A WIDER SL DISTANCE TO FIT THE SIZE OF THE ACCOUNT</t>
  </si>
  <si>
    <t xml:space="preserve"> </t>
  </si>
  <si>
    <t>IF AMOUNT SIZE IS GREATER THAN YOUR CAPITAL USE THE MAX RISK % REFERENCE TO ADJUST YOUR INITIAL RISK.</t>
  </si>
  <si>
    <t>MAX RISK BLOCK IS JUST A REFERENCE FOR POSITION SIZE GREATER THAN WHAT YOU CAN BUY</t>
  </si>
  <si>
    <t xml:space="preserve">THIS IS WHERE YOUR ORIGINAL STOPS, PROFIT AND RISK AMOUNT WILL BE WITH LEVERAGE. </t>
  </si>
  <si>
    <t>CONVERT ANY TYPE OF CRYPTO INTO FIAT TO CALCULATE RISK</t>
  </si>
  <si>
    <t xml:space="preserve">THE INTEND OF THIS CALCULATOR IS TO HELP YOU PLAN RISK ON EVERY TRADE. USE AT YOUR OWN RISK!!. I AM NOT RESPONSIBLE FOR ANY GAIN OR LOSS </t>
  </si>
  <si>
    <t>TO YOUR PORTFOLIO FOR THE USE OF THIS CALCULATOR</t>
  </si>
  <si>
    <t>Daily Performance</t>
  </si>
  <si>
    <t>Monthly Performance</t>
  </si>
  <si>
    <t>Date</t>
  </si>
  <si>
    <t>Cash Out</t>
  </si>
  <si>
    <t>Cash In</t>
  </si>
  <si>
    <t>Starting Balance</t>
  </si>
  <si>
    <t>Closing Balance</t>
  </si>
  <si>
    <t xml:space="preserve">Profit </t>
  </si>
  <si>
    <t>Profit %</t>
  </si>
  <si>
    <t>Month</t>
  </si>
  <si>
    <t xml:space="preserve">Net Profit </t>
  </si>
  <si>
    <t>Net Profit %</t>
  </si>
  <si>
    <t xml:space="preserve">Daily Profit </t>
  </si>
  <si>
    <t>Daily Profit %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</si>
  <si>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</si>
  <si>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</si>
  <si>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</si>
  <si>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</si>
  <si>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</si>
  <si>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</si>
  <si>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</si>
  <si>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</si>
  <si>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</si>
  <si>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</si>
  <si>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</si>
  <si>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</si>
  <si>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MONTHLY GROWTH</t>
  </si>
  <si>
    <t>TARGET GOAL</t>
  </si>
  <si>
    <t>MTD %</t>
  </si>
  <si>
    <t>TARGET GOAL AWAY</t>
  </si>
  <si>
    <t>EQUITY CHART</t>
  </si>
  <si>
    <t>BTC Out</t>
  </si>
  <si>
    <t>BTC In</t>
  </si>
  <si>
    <t>LIQUIDATION PRICE LONG</t>
  </si>
  <si>
    <t>LIQUIDATION PRICE SHORT</t>
  </si>
  <si>
    <t>PNL LONG</t>
  </si>
  <si>
    <t>PNL SHORT</t>
  </si>
  <si>
    <t>LIQUIDATION</t>
  </si>
  <si>
    <t>EXIT</t>
  </si>
  <si>
    <t>QUANTITY</t>
  </si>
  <si>
    <t>PNL</t>
  </si>
  <si>
    <t>BALANCE</t>
  </si>
  <si>
    <t>MAINTENANCE</t>
  </si>
  <si>
    <t>INITIAL MARGIN</t>
  </si>
  <si>
    <t>UP TO $250,000 NOTIONAL VALUE</t>
  </si>
  <si>
    <t>ROI</t>
  </si>
  <si>
    <r>
      <t>USE AT YOUR OWN RISK!</t>
    </r>
    <r>
      <rPr>
        <b/>
        <u/>
        <sz val="10"/>
        <color rgb="FF000000"/>
        <rFont val="Arial"/>
        <family val="2"/>
      </rPr>
      <t xml:space="preserve"> ISOLATED</t>
    </r>
    <r>
      <rPr>
        <b/>
        <sz val="10"/>
        <color rgb="FF000000"/>
        <rFont val="Arial"/>
        <family val="2"/>
      </rPr>
      <t xml:space="preserve"> LIQUIDATION PRICES AND PNL RESULTS ARE ESTIMATES. OPEN POSITIONS AFFECTS THE LIQUIDATION PRICE.</t>
    </r>
  </si>
  <si>
    <t>UP TO $50,000 NOTIONAL VALUE</t>
  </si>
  <si>
    <t>*ETH, BCH, XRP, EOS, LTC, TRX, ETC, LINK, XLM, ADA, XMR, XTZ</t>
  </si>
  <si>
    <r>
      <t>USE AT YOUR OWN RISK!</t>
    </r>
    <r>
      <rPr>
        <b/>
        <u/>
        <sz val="10"/>
        <color rgb="FF000000"/>
        <rFont val="Arial"/>
        <family val="2"/>
      </rPr>
      <t xml:space="preserve"> ISOLATED</t>
    </r>
    <r>
      <rPr>
        <b/>
        <sz val="10"/>
        <color rgb="FF000000"/>
        <rFont val="Arial"/>
        <family val="2"/>
      </rPr>
      <t xml:space="preserve"> LIQUIDATION PRICES AND PNL RESULTS ARE ESTIMATES. OPEN POSITIONS AFFECT THE LIQUIDATION PRICE.</t>
    </r>
  </si>
  <si>
    <t>UP TO $25,000 NOTIONAL VALUE</t>
  </si>
  <si>
    <t>DASH, ZEC, ATOM, BNB, ONT, *IOTA, BAT, VET, NEO, *QTUM, *IOST, *THETA, *ALGO, *ZIL, *KNC, *ZRX, COMP, *OMG, *DOGE, SXP, *LEND, *KAVA, *BAND, *RLC, WAVES</t>
  </si>
  <si>
    <t>* DERIVATIVE PRICE NOT AVAILABLE SHOWING SPOT PRICE INSTEAD</t>
  </si>
  <si>
    <t>Column1</t>
  </si>
  <si>
    <t>Column2</t>
  </si>
  <si>
    <t>Bitcoin</t>
  </si>
  <si>
    <t>coin</t>
  </si>
  <si>
    <t>BTC / USDT - Binance</t>
  </si>
  <si>
    <t>11,671.290</t>
  </si>
  <si>
    <t>BTC / USDT Perp - Binance</t>
  </si>
  <si>
    <t>11,675.780</t>
  </si>
  <si>
    <t>Ethereum</t>
  </si>
  <si>
    <t>ETH / USDT - Binance</t>
  </si>
  <si>
    <t>396.380</t>
  </si>
  <si>
    <t>ETH / USDT Perp - Binance</t>
  </si>
  <si>
    <t>396.700</t>
  </si>
  <si>
    <t>Ripple</t>
  </si>
  <si>
    <t>XRP / USDT - Binance</t>
  </si>
  <si>
    <t>0.285</t>
  </si>
  <si>
    <t>XRP / USDT Perp - Binance</t>
  </si>
  <si>
    <t>Tether</t>
  </si>
  <si>
    <t>Chainlink</t>
  </si>
  <si>
    <t>LINK / USDT - Binance</t>
  </si>
  <si>
    <t>16.094</t>
  </si>
  <si>
    <t>LINK / USDT Perp - Binance</t>
  </si>
  <si>
    <t>16.084</t>
  </si>
  <si>
    <t>Bitcoin Cash</t>
  </si>
  <si>
    <t>BCH / USDT - Binance</t>
  </si>
  <si>
    <t>287.280</t>
  </si>
  <si>
    <t>BCH / USDT Perp - Binance</t>
  </si>
  <si>
    <t>287.660</t>
  </si>
  <si>
    <t>Litecoin</t>
  </si>
  <si>
    <t>LTC / USDT - Binance</t>
  </si>
  <si>
    <t>60.390</t>
  </si>
  <si>
    <t>LTC / USDT Perp - Binance</t>
  </si>
  <si>
    <t>60.450</t>
  </si>
  <si>
    <t>Cardano</t>
  </si>
  <si>
    <t>ADA / USDT - Binance</t>
  </si>
  <si>
    <t>0.125</t>
  </si>
  <si>
    <t>ADA / USDT Perp - Binance</t>
  </si>
  <si>
    <t>Binance Coin</t>
  </si>
  <si>
    <t>BNB / USDT - Binance</t>
  </si>
  <si>
    <t>22.185</t>
  </si>
  <si>
    <t>BNB / USDT Perp - Binance</t>
  </si>
  <si>
    <t>22.205</t>
  </si>
  <si>
    <t>EOS</t>
  </si>
  <si>
    <t>EOS / USDT - Binance</t>
  </si>
  <si>
    <t>3.368</t>
  </si>
  <si>
    <t>EOS / USDT Perp - Binance</t>
  </si>
  <si>
    <t>3.372</t>
  </si>
  <si>
    <t>Tezos</t>
  </si>
  <si>
    <t>XTZ / USDT - Binance</t>
  </si>
  <si>
    <t>3.593</t>
  </si>
  <si>
    <t>XTZ / USDT Perp - Binance</t>
  </si>
  <si>
    <t>Stellar Lumens</t>
  </si>
  <si>
    <t>XLM / USDT - Binance</t>
  </si>
  <si>
    <t>0.102</t>
  </si>
  <si>
    <t>XLM / USDT Perp - Binance</t>
  </si>
  <si>
    <t>Tron</t>
  </si>
  <si>
    <t>TRX / USDT - Binance</t>
  </si>
  <si>
    <t>0.025</t>
  </si>
  <si>
    <t>TRX / USDT Perp - Binance</t>
  </si>
  <si>
    <t>TRX / XRP - Binance</t>
  </si>
  <si>
    <t>0.089</t>
  </si>
  <si>
    <t>Monero</t>
  </si>
  <si>
    <t>XMR / USDT - Binance</t>
  </si>
  <si>
    <t>94.790</t>
  </si>
  <si>
    <t>XMR / USDT Perp - Binance</t>
  </si>
  <si>
    <t>94.780</t>
  </si>
  <si>
    <t>Pair - Exchange</t>
  </si>
  <si>
    <t>Price</t>
  </si>
  <si>
    <t>BTC / USD Perp - Bybit</t>
  </si>
  <si>
    <t>11,667.500</t>
  </si>
  <si>
    <t>BTC / USDT Perp - Bybit</t>
  </si>
  <si>
    <t>11,665.500</t>
  </si>
  <si>
    <t>ETH / USD Perp - Bybit</t>
  </si>
  <si>
    <t>393.600</t>
  </si>
  <si>
    <t>XRP / USD Perp - Bybit</t>
  </si>
  <si>
    <t>0.284</t>
  </si>
  <si>
    <t>EOS / USD Perp - Bybit</t>
  </si>
  <si>
    <t>3.350</t>
  </si>
  <si>
    <t>COMMENTS</t>
  </si>
  <si>
    <t>APE-USDT</t>
  </si>
  <si>
    <t>LOOKS-USDT</t>
  </si>
  <si>
    <t>JASMY-USDT</t>
  </si>
  <si>
    <t>NO RISK MGMT</t>
  </si>
  <si>
    <t>NEAR-USDT</t>
  </si>
  <si>
    <t>LRC-USDT</t>
  </si>
  <si>
    <t>SCALP</t>
  </si>
  <si>
    <t>ATH/ATL</t>
  </si>
  <si>
    <t>HORRIBLE NO RMGMT</t>
  </si>
  <si>
    <t>GMT-USDT</t>
  </si>
  <si>
    <t>SRM-USDT</t>
  </si>
  <si>
    <t>FIL-USDT</t>
  </si>
  <si>
    <t>GTM-USDT</t>
  </si>
  <si>
    <t>WAVES-USDT</t>
  </si>
  <si>
    <t>JASMYUSDT</t>
  </si>
  <si>
    <t>LUNAUSDT</t>
  </si>
  <si>
    <t>NEARUSDT</t>
  </si>
  <si>
    <t>APEUSDT</t>
  </si>
  <si>
    <t>GMTUSDT</t>
  </si>
  <si>
    <t>LIQUIDATION!!!</t>
  </si>
  <si>
    <t>OVER TRADING</t>
  </si>
  <si>
    <t>TEST</t>
  </si>
  <si>
    <t>FTUSDT</t>
  </si>
  <si>
    <t>GREAT TRADE</t>
  </si>
  <si>
    <t>SOLUSDT</t>
  </si>
  <si>
    <t>OVER LEVERAGED</t>
  </si>
  <si>
    <t>BACKTEST</t>
  </si>
  <si>
    <t>RISK</t>
  </si>
  <si>
    <t>INITIAL BAL</t>
  </si>
  <si>
    <t>CURRENT BAL</t>
  </si>
  <si>
    <t>LOSSES</t>
  </si>
  <si>
    <t>TOTAL TRADES</t>
  </si>
  <si>
    <t>CHART</t>
  </si>
  <si>
    <t>BRAKE EVEN</t>
  </si>
  <si>
    <t>WINS IN A ROW</t>
  </si>
  <si>
    <t>LOSS IN A ROW</t>
  </si>
  <si>
    <t>WIN</t>
  </si>
  <si>
    <t>LOSS</t>
  </si>
  <si>
    <t>SPOT AMOUNT SIZE</t>
  </si>
  <si>
    <t>LEVERAGED</t>
  </si>
  <si>
    <t>X</t>
  </si>
  <si>
    <t>ACCOUNT</t>
  </si>
  <si>
    <t>R:R</t>
  </si>
  <si>
    <t>PROJECTED ROI</t>
  </si>
  <si>
    <t xml:space="preserve">SPOT  MAX SIZE USING </t>
  </si>
  <si>
    <t>SPOT PROFIT</t>
  </si>
  <si>
    <t>ACTUAL ROI</t>
  </si>
  <si>
    <t xml:space="preserve">THE PURPOSE OF THIS CALCULATOR IS TO HELP YOU PLAN RISK ON EVERY PAPER TRADE. USE AT YOUR OWN RISK!!. I AM NOT RESPONSIBLE FOR ANY GAIN OR LOSS TO YOUR PORTFOLIO FOR THE USE OF THIS CALCULATOR. CALCULATED PROFIT AND STOP LOSS DOES NOT REFLECT ANY ASSOCIATED FEES BY YOUR EXCHANGE.  </t>
  </si>
  <si>
    <t>TARGET GOAL +/-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</si>
</sst>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0000000"/>
    <numFmt numFmtId="166" formatCode="#,##0.00000000"/>
    <numFmt numFmtId="167" formatCode="[$฿]#,##0.00000000"/>
    <numFmt numFmtId="168" formatCode="[$£]#,##0.00"/>
    <numFmt numFmtId="169" formatCode="mmmm&quot; &quot;d&quot;, &quot;yyyy"/>
    <numFmt numFmtId="170" formatCode="[$$]#,##0.00"/>
    <numFmt numFmtId="171" formatCode="&quot;$&quot;#,##0"/>
    <numFmt numFmtId="172" formatCode="mmm\ d\,\ yyyy"/>
    <numFmt numFmtId="173" formatCode="0.000"/>
    <numFmt numFmtId="174" formatCode="0.0000"/>
    <numFmt numFmtId="175" formatCode="#,##0.000"/>
    <numFmt numFmtId="176" formatCode="&quot;$&quot;#,##0.0000"/>
    <numFmt numFmtId="177" formatCode="&quot;$&quot;#,##0.00000000_);[Red]\(&quot;$&quot;#,##0.00000000\)"/>
    <numFmt numFmtId="178" formatCode="&quot;$&quot;#,##0.00000000"/>
    <numFmt numFmtId="179" formatCode="0.0%"/>
    <numFmt numFmtId="180" formatCode="&quot;$&quot;#,##0.0000_);[Red]\(&quot;$&quot;#,##0.0000\)"/>
    <numFmt numFmtId="181" formatCode="0.0"/>
  </numFmts>
  <fonts count="94">
    <font>
      <sz val="10"/>
      <color rgb="FF000000"/>
      <name val="Arial"/>
    </font>
    <font>
      <b/>
      <sz val="18"/>
      <color rgb="FFFFFFFF"/>
      <name val="Arial"/>
      <family val="2"/>
    </font>
    <font>
      <sz val="18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8"/>
      <color rgb="FFFFFFFF"/>
      <name val="Arial"/>
      <family val="2"/>
    </font>
    <font>
      <sz val="18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rgb="FFFFFFFF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sz val="14"/>
      <color rgb="FFFFFFFF"/>
      <name val="Arial"/>
      <family val="2"/>
    </font>
    <font>
      <sz val="16"/>
      <color rgb="FFFFFFFF"/>
      <name val="Arial"/>
      <family val="2"/>
    </font>
    <font>
      <b/>
      <sz val="18"/>
      <color rgb="FFF3F3F3"/>
      <name val="Arial"/>
      <family val="2"/>
    </font>
    <font>
      <b/>
      <sz val="18"/>
      <color rgb="FFFFFFFF"/>
      <name val="Proxima Nova"/>
    </font>
    <font>
      <sz val="18"/>
      <name val="Proxima Nova"/>
    </font>
    <font>
      <b/>
      <sz val="12"/>
      <color rgb="FFFFFFFF"/>
      <name val="Proxima Nova"/>
    </font>
    <font>
      <b/>
      <sz val="12"/>
      <name val="Proxima Nova"/>
    </font>
    <font>
      <sz val="14"/>
      <name val="Proxima Nova"/>
    </font>
    <font>
      <b/>
      <sz val="14"/>
      <name val="Proxima Nova"/>
    </font>
    <font>
      <sz val="9"/>
      <name val="Arial"/>
      <family val="2"/>
    </font>
    <font>
      <sz val="14"/>
      <color rgb="FFFFFFFF"/>
      <name val="Proxima Nova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24"/>
      <color rgb="FF000000"/>
      <name val="Proxima Nova"/>
    </font>
    <font>
      <sz val="24"/>
      <name val="Arial"/>
      <family val="2"/>
    </font>
    <font>
      <sz val="30"/>
      <name val="Arial"/>
      <family val="2"/>
    </font>
    <font>
      <sz val="9"/>
      <name val="Proxima Nova"/>
    </font>
    <font>
      <b/>
      <sz val="9"/>
      <name val="Proxima Nova"/>
    </font>
    <font>
      <sz val="12"/>
      <name val="Proxima Nova"/>
    </font>
    <font>
      <b/>
      <sz val="24"/>
      <name val="Proxima Nova"/>
    </font>
    <font>
      <b/>
      <i/>
      <sz val="12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b/>
      <sz val="16"/>
      <color theme="0"/>
      <name val="Arial"/>
      <family val="2"/>
    </font>
    <font>
      <b/>
      <sz val="12"/>
      <color rgb="FF000000"/>
      <name val="Arial"/>
      <family val="2"/>
    </font>
    <font>
      <b/>
      <i/>
      <sz val="24"/>
      <color rgb="FF000000"/>
      <name val="Arial"/>
      <family val="2"/>
    </font>
    <font>
      <sz val="16"/>
      <color rgb="FF000000"/>
      <name val="Arial"/>
      <family val="2"/>
    </font>
    <font>
      <u/>
      <sz val="18"/>
      <color theme="4"/>
      <name val="Arial"/>
      <family val="2"/>
    </font>
    <font>
      <u/>
      <sz val="14"/>
      <color theme="10"/>
      <name val="Arial"/>
      <family val="2"/>
    </font>
    <font>
      <u/>
      <sz val="18"/>
      <color theme="10"/>
      <name val="Arial"/>
      <family val="2"/>
    </font>
    <font>
      <b/>
      <sz val="14"/>
      <color theme="4"/>
      <name val="Arial"/>
      <family val="2"/>
    </font>
    <font>
      <b/>
      <sz val="14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8"/>
      <color theme="0"/>
      <name val="Arial"/>
      <family val="2"/>
    </font>
    <font>
      <b/>
      <sz val="24"/>
      <color theme="0"/>
      <name val="Arial"/>
      <family val="2"/>
    </font>
    <font>
      <b/>
      <sz val="9"/>
      <name val="Arial"/>
      <family val="2"/>
    </font>
    <font>
      <b/>
      <u/>
      <sz val="10"/>
      <color rgb="FF000000"/>
      <name val="Arial"/>
      <family val="2"/>
    </font>
    <font>
      <sz val="24"/>
      <color theme="1"/>
      <name val="Arial"/>
      <family val="2"/>
    </font>
    <font>
      <b/>
      <sz val="24"/>
      <color theme="1"/>
      <name val="Arial"/>
      <family val="2"/>
    </font>
    <font>
      <b/>
      <sz val="14"/>
      <color theme="1"/>
      <name val="Proxima Nova"/>
    </font>
    <font>
      <sz val="14"/>
      <color theme="1"/>
      <name val="Proxima Nova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8"/>
      <color theme="9"/>
      <name val="Arial"/>
      <family val="2"/>
    </font>
    <font>
      <b/>
      <sz val="24"/>
      <color rgb="FF000000"/>
      <name val="Arial"/>
      <family val="2"/>
    </font>
    <font>
      <sz val="18"/>
      <color rgb="FFFF0000"/>
      <name val="Arial"/>
      <family val="2"/>
    </font>
    <font>
      <b/>
      <sz val="9"/>
      <color rgb="FFFFFFFF"/>
      <name val="Proxima Nova"/>
    </font>
    <font>
      <sz val="9"/>
      <color theme="1"/>
      <name val="Proxima Nova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9"/>
      <color rgb="FF000000"/>
      <name val="Arial"/>
      <family val="2"/>
    </font>
    <font>
      <b/>
      <sz val="14"/>
      <color rgb="FF00B050"/>
      <name val="Arial"/>
      <family val="2"/>
    </font>
    <font>
      <b/>
      <sz val="14"/>
      <color rgb="FFFF0000"/>
      <name val="Arial"/>
      <family val="2"/>
    </font>
    <font>
      <sz val="14"/>
      <color theme="9"/>
      <name val="Arial"/>
      <family val="2"/>
    </font>
    <font>
      <sz val="14"/>
      <color rgb="FFFF0000"/>
      <name val="Arial"/>
      <family val="2"/>
    </font>
    <font>
      <b/>
      <sz val="10"/>
      <color theme="0"/>
      <name val="Arial"/>
      <family val="2"/>
    </font>
    <font>
      <b/>
      <sz val="26"/>
      <color rgb="FF000000"/>
      <name val="Arial"/>
      <family val="2"/>
    </font>
    <font>
      <b/>
      <sz val="16"/>
      <color rgb="FF000000"/>
      <name val="Arial"/>
      <family val="2"/>
    </font>
    <font>
      <b/>
      <sz val="36"/>
      <color rgb="FF000000"/>
      <name val="Arial"/>
      <family val="2"/>
    </font>
    <font>
      <b/>
      <sz val="48"/>
      <color rgb="FF000000"/>
      <name val="Arial"/>
      <family val="2"/>
    </font>
    <font>
      <sz val="9"/>
      <color theme="0"/>
      <name val="Arial"/>
      <family val="2"/>
    </font>
    <font>
      <sz val="16"/>
      <color theme="0"/>
      <name val="Arial"/>
      <family val="2"/>
    </font>
    <font>
      <sz val="14"/>
      <color theme="10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E69138"/>
        <bgColor rgb="FFE69138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9900FF"/>
        <bgColor rgb="FF9900FF"/>
      </patternFill>
    </fill>
    <fill>
      <patternFill patternType="solid">
        <fgColor rgb="FF000000"/>
        <bgColor rgb="FF000000"/>
      </patternFill>
    </fill>
    <fill>
      <patternFill patternType="solid">
        <fgColor rgb="FF1155CC"/>
        <bgColor rgb="FF1155CC"/>
      </patternFill>
    </fill>
    <fill>
      <patternFill patternType="solid">
        <fgColor rgb="FF134F5C"/>
        <bgColor rgb="FF134F5C"/>
      </patternFill>
    </fill>
    <fill>
      <patternFill patternType="solid">
        <fgColor rgb="FF434343"/>
        <bgColor rgb="FF434343"/>
      </patternFill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rgb="FF93C47D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rgb="FF434343"/>
      </patternFill>
    </fill>
    <fill>
      <patternFill patternType="solid">
        <fgColor rgb="FFFA95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C9DAF8"/>
      </patternFill>
    </fill>
    <fill>
      <patternFill patternType="solid">
        <fgColor rgb="FFFA9500"/>
        <bgColor rgb="FFE69138"/>
      </patternFill>
    </fill>
    <fill>
      <patternFill patternType="solid">
        <fgColor rgb="FF99FF33"/>
        <bgColor rgb="FFE69138"/>
      </patternFill>
    </fill>
    <fill>
      <patternFill patternType="solid">
        <fgColor rgb="FF99FF33"/>
        <bgColor rgb="FF00FF00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rgb="FFE69138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6913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00FF00"/>
      </patternFill>
    </fill>
    <fill>
      <patternFill patternType="solid">
        <fgColor theme="4"/>
        <bgColor rgb="FFE69138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rgb="FFFF0000"/>
      </patternFill>
    </fill>
    <fill>
      <patternFill patternType="solid">
        <fgColor theme="8" tint="0.79998168889431442"/>
        <bgColor rgb="FFE69138"/>
      </patternFill>
    </fill>
    <fill>
      <patternFill patternType="solid">
        <fgColor theme="4" tint="-0.249977111117893"/>
        <bgColor rgb="FF4A86E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134F5C"/>
      </patternFill>
    </fill>
    <fill>
      <patternFill patternType="solid">
        <fgColor rgb="FFFFFF00"/>
        <bgColor rgb="FF134F5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134F5C"/>
      </patternFill>
    </fill>
    <fill>
      <patternFill patternType="solid">
        <fgColor rgb="FFDE0000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FFFF"/>
      </patternFill>
    </fill>
    <fill>
      <patternFill patternType="solid">
        <fgColor rgb="FFBDD7EE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B5AD"/>
        <bgColor indexed="64"/>
      </patternFill>
    </fill>
    <fill>
      <patternFill patternType="solid">
        <fgColor rgb="FFF3F4C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rgb="FFFFC000"/>
        <bgColor rgb="FFFFFF00"/>
      </patternFill>
    </fill>
    <fill>
      <patternFill patternType="solid">
        <fgColor rgb="FFFA9500"/>
        <bgColor rgb="FFFFFF00"/>
      </patternFill>
    </fill>
    <fill>
      <patternFill patternType="solid">
        <fgColor theme="5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thin">
        <color indexed="64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thin">
        <color indexed="64"/>
      </right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8" fillId="0" borderId="0" applyNumberFormat="0" applyFill="0" applyBorder="0" applyAlignment="0" applyProtection="0"/>
    <xf numFmtId="44" fontId="53" fillId="0" borderId="0" applyFont="0" applyFill="0" applyBorder="0" applyAlignment="0" applyProtection="0"/>
    <xf numFmtId="9" fontId="63" fillId="0" borderId="0" applyFont="0" applyFill="0" applyBorder="0" applyAlignment="0" applyProtection="0"/>
  </cellStyleXfs>
  <cellXfs count="578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2" fillId="0" borderId="0" xfId="0" applyFont="1"/>
    <xf numFmtId="0" fontId="12" fillId="4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0" fontId="7" fillId="0" borderId="0" xfId="0" applyFont="1"/>
    <xf numFmtId="167" fontId="16" fillId="7" borderId="0" xfId="0" applyNumberFormat="1" applyFont="1" applyFill="1" applyAlignment="1">
      <alignment horizontal="center"/>
    </xf>
    <xf numFmtId="0" fontId="19" fillId="0" borderId="0" xfId="0" applyFont="1" applyAlignment="1">
      <alignment vertical="center"/>
    </xf>
    <xf numFmtId="0" fontId="20" fillId="13" borderId="0" xfId="0" applyFont="1" applyFill="1" applyAlignment="1">
      <alignment vertical="center"/>
    </xf>
    <xf numFmtId="10" fontId="20" fillId="13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168" fontId="20" fillId="13" borderId="0" xfId="0" applyNumberFormat="1" applyFont="1" applyFill="1" applyAlignment="1">
      <alignment vertical="center"/>
    </xf>
    <xf numFmtId="0" fontId="22" fillId="0" borderId="0" xfId="0" applyFont="1"/>
    <xf numFmtId="0" fontId="24" fillId="0" borderId="0" xfId="0" applyFont="1"/>
    <xf numFmtId="168" fontId="23" fillId="0" borderId="0" xfId="0" applyNumberFormat="1" applyFont="1"/>
    <xf numFmtId="168" fontId="25" fillId="10" borderId="0" xfId="0" applyNumberFormat="1" applyFont="1" applyFill="1"/>
    <xf numFmtId="170" fontId="25" fillId="10" borderId="0" xfId="0" applyNumberFormat="1" applyFont="1" applyFill="1" applyAlignment="1">
      <alignment horizontal="right"/>
    </xf>
    <xf numFmtId="10" fontId="25" fillId="10" borderId="0" xfId="0" applyNumberFormat="1" applyFont="1" applyFill="1" applyAlignment="1">
      <alignment horizontal="right"/>
    </xf>
    <xf numFmtId="10" fontId="25" fillId="10" borderId="0" xfId="0" applyNumberFormat="1" applyFont="1" applyFill="1"/>
    <xf numFmtId="0" fontId="26" fillId="2" borderId="0" xfId="0" applyFont="1" applyFill="1" applyAlignment="1">
      <alignment horizontal="center"/>
    </xf>
    <xf numFmtId="0" fontId="22" fillId="0" borderId="0" xfId="0" applyFont="1" applyAlignment="1">
      <alignment horizontal="right"/>
    </xf>
    <xf numFmtId="172" fontId="31" fillId="0" borderId="0" xfId="0" applyNumberFormat="1" applyFont="1"/>
    <xf numFmtId="170" fontId="31" fillId="0" borderId="0" xfId="0" applyNumberFormat="1" applyFont="1" applyAlignment="1">
      <alignment horizontal="right"/>
    </xf>
    <xf numFmtId="170" fontId="31" fillId="0" borderId="0" xfId="0" applyNumberFormat="1" applyFont="1" applyAlignment="1">
      <alignment vertical="center"/>
    </xf>
    <xf numFmtId="172" fontId="31" fillId="10" borderId="0" xfId="0" applyNumberFormat="1" applyFont="1" applyFill="1"/>
    <xf numFmtId="170" fontId="31" fillId="10" borderId="0" xfId="0" applyNumberFormat="1" applyFont="1" applyFill="1" applyAlignment="1">
      <alignment horizontal="right"/>
    </xf>
    <xf numFmtId="170" fontId="31" fillId="10" borderId="0" xfId="0" applyNumberFormat="1" applyFont="1" applyFill="1" applyAlignment="1">
      <alignment vertical="center"/>
    </xf>
    <xf numFmtId="170" fontId="32" fillId="10" borderId="0" xfId="0" applyNumberFormat="1" applyFont="1" applyFill="1" applyAlignment="1">
      <alignment horizontal="right"/>
    </xf>
    <xf numFmtId="10" fontId="32" fillId="10" borderId="0" xfId="0" applyNumberFormat="1" applyFont="1" applyFill="1" applyAlignment="1">
      <alignment horizontal="right"/>
    </xf>
    <xf numFmtId="0" fontId="24" fillId="10" borderId="0" xfId="0" applyFont="1" applyFill="1"/>
    <xf numFmtId="0" fontId="7" fillId="10" borderId="0" xfId="0" applyFont="1" applyFill="1"/>
    <xf numFmtId="10" fontId="7" fillId="10" borderId="0" xfId="0" applyNumberFormat="1" applyFont="1" applyFill="1"/>
    <xf numFmtId="10" fontId="24" fillId="0" borderId="0" xfId="0" applyNumberFormat="1" applyFont="1"/>
    <xf numFmtId="168" fontId="32" fillId="0" borderId="0" xfId="0" applyNumberFormat="1" applyFont="1"/>
    <xf numFmtId="172" fontId="33" fillId="0" borderId="0" xfId="0" applyNumberFormat="1" applyFont="1"/>
    <xf numFmtId="170" fontId="33" fillId="0" borderId="0" xfId="0" applyNumberFormat="1" applyFont="1" applyAlignment="1">
      <alignment horizontal="right"/>
    </xf>
    <xf numFmtId="170" fontId="33" fillId="0" borderId="0" xfId="0" applyNumberFormat="1" applyFont="1" applyAlignment="1">
      <alignment vertical="center"/>
    </xf>
    <xf numFmtId="168" fontId="32" fillId="0" borderId="0" xfId="0" applyNumberFormat="1" applyFont="1" applyAlignment="1">
      <alignment horizontal="right"/>
    </xf>
    <xf numFmtId="168" fontId="24" fillId="0" borderId="0" xfId="0" applyNumberFormat="1" applyFont="1"/>
    <xf numFmtId="170" fontId="32" fillId="16" borderId="0" xfId="0" applyNumberFormat="1" applyFont="1" applyFill="1" applyAlignment="1">
      <alignment horizontal="right"/>
    </xf>
    <xf numFmtId="10" fontId="32" fillId="16" borderId="0" xfId="0" applyNumberFormat="1" applyFont="1" applyFill="1" applyAlignment="1">
      <alignment horizontal="right"/>
    </xf>
    <xf numFmtId="0" fontId="35" fillId="4" borderId="3" xfId="0" applyFont="1" applyFill="1" applyBorder="1" applyAlignment="1">
      <alignment horizontal="center" vertical="center" wrapText="1"/>
    </xf>
    <xf numFmtId="0" fontId="36" fillId="4" borderId="3" xfId="0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0" fillId="18" borderId="0" xfId="0" applyFont="1" applyFill="1" applyAlignment="1">
      <alignment vertical="center"/>
    </xf>
    <xf numFmtId="166" fontId="6" fillId="5" borderId="3" xfId="0" applyNumberFormat="1" applyFont="1" applyFill="1" applyBorder="1" applyAlignment="1" applyProtection="1">
      <alignment horizontal="center"/>
      <protection locked="0"/>
    </xf>
    <xf numFmtId="10" fontId="6" fillId="5" borderId="3" xfId="0" applyNumberFormat="1" applyFont="1" applyFill="1" applyBorder="1" applyAlignment="1" applyProtection="1">
      <alignment horizontal="center"/>
      <protection locked="0"/>
    </xf>
    <xf numFmtId="0" fontId="39" fillId="0" borderId="0" xfId="0" applyFont="1"/>
    <xf numFmtId="0" fontId="39" fillId="0" borderId="0" xfId="0" applyFont="1" applyAlignment="1">
      <alignment vertical="center"/>
    </xf>
    <xf numFmtId="0" fontId="7" fillId="21" borderId="0" xfId="0" applyFont="1" applyFill="1" applyAlignment="1">
      <alignment horizontal="center"/>
    </xf>
    <xf numFmtId="164" fontId="42" fillId="23" borderId="3" xfId="0" applyNumberFormat="1" applyFont="1" applyFill="1" applyBorder="1" applyAlignment="1">
      <alignment horizontal="center"/>
    </xf>
    <xf numFmtId="0" fontId="7" fillId="26" borderId="0" xfId="0" applyFont="1" applyFill="1" applyAlignment="1">
      <alignment horizontal="center"/>
    </xf>
    <xf numFmtId="10" fontId="21" fillId="0" borderId="0" xfId="0" applyNumberFormat="1" applyFont="1" applyAlignment="1">
      <alignment horizontal="right"/>
    </xf>
    <xf numFmtId="170" fontId="21" fillId="0" borderId="0" xfId="0" applyNumberFormat="1" applyFont="1" applyAlignment="1">
      <alignment horizontal="right"/>
    </xf>
    <xf numFmtId="0" fontId="22" fillId="0" borderId="0" xfId="0" applyFont="1" applyAlignment="1">
      <alignment vertical="center"/>
    </xf>
    <xf numFmtId="168" fontId="2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8" fontId="20" fillId="10" borderId="0" xfId="0" applyNumberFormat="1" applyFont="1" applyFill="1" applyAlignment="1">
      <alignment vertical="center"/>
    </xf>
    <xf numFmtId="167" fontId="20" fillId="10" borderId="0" xfId="0" applyNumberFormat="1" applyFont="1" applyFill="1" applyAlignment="1">
      <alignment horizontal="right" vertical="center"/>
    </xf>
    <xf numFmtId="10" fontId="20" fillId="10" borderId="0" xfId="0" applyNumberFormat="1" applyFont="1" applyFill="1" applyAlignment="1">
      <alignment horizontal="right" vertical="center"/>
    </xf>
    <xf numFmtId="10" fontId="20" fillId="10" borderId="0" xfId="0" applyNumberFormat="1" applyFont="1" applyFill="1" applyAlignment="1">
      <alignment vertical="center"/>
    </xf>
    <xf numFmtId="0" fontId="24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168" fontId="32" fillId="0" borderId="0" xfId="0" applyNumberFormat="1" applyFont="1" applyAlignment="1">
      <alignment vertical="center"/>
    </xf>
    <xf numFmtId="0" fontId="22" fillId="0" borderId="0" xfId="0" applyFont="1" applyAlignment="1">
      <alignment horizontal="right" vertical="center"/>
    </xf>
    <xf numFmtId="170" fontId="22" fillId="0" borderId="0" xfId="0" applyNumberFormat="1" applyFont="1" applyAlignment="1" applyProtection="1">
      <alignment vertical="center"/>
      <protection locked="0"/>
    </xf>
    <xf numFmtId="167" fontId="33" fillId="0" borderId="0" xfId="0" applyNumberFormat="1" applyFont="1" applyAlignment="1" applyProtection="1">
      <alignment vertical="center"/>
      <protection locked="0"/>
    </xf>
    <xf numFmtId="0" fontId="47" fillId="0" borderId="0" xfId="1" applyFont="1" applyAlignment="1">
      <alignment horizontal="left" vertical="center"/>
    </xf>
    <xf numFmtId="0" fontId="48" fillId="0" borderId="0" xfId="1" applyFont="1" applyAlignment="1" applyProtection="1">
      <alignment horizontal="center" vertical="top"/>
      <protection locked="0"/>
    </xf>
    <xf numFmtId="0" fontId="49" fillId="0" borderId="0" xfId="1" applyFont="1" applyAlignment="1" applyProtection="1">
      <alignment horizontal="left" vertical="top"/>
      <protection locked="0"/>
    </xf>
    <xf numFmtId="0" fontId="4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2" fillId="0" borderId="0" xfId="0" applyFont="1" applyAlignment="1">
      <alignment vertical="center"/>
    </xf>
    <xf numFmtId="0" fontId="42" fillId="0" borderId="0" xfId="0" applyFont="1" applyAlignment="1">
      <alignment vertical="top"/>
    </xf>
    <xf numFmtId="164" fontId="5" fillId="2" borderId="0" xfId="0" applyNumberFormat="1" applyFont="1" applyFill="1"/>
    <xf numFmtId="0" fontId="0" fillId="0" borderId="0" xfId="0" applyProtection="1">
      <protection locked="0"/>
    </xf>
    <xf numFmtId="174" fontId="55" fillId="39" borderId="11" xfId="0" applyNumberFormat="1" applyFont="1" applyFill="1" applyBorder="1" applyAlignment="1">
      <alignment horizontal="center" vertical="center"/>
    </xf>
    <xf numFmtId="174" fontId="6" fillId="32" borderId="0" xfId="0" applyNumberFormat="1" applyFont="1" applyFill="1"/>
    <xf numFmtId="0" fontId="7" fillId="0" borderId="0" xfId="0" applyFont="1" applyAlignment="1">
      <alignment horizontal="center"/>
    </xf>
    <xf numFmtId="1" fontId="55" fillId="39" borderId="11" xfId="0" applyNumberFormat="1" applyFont="1" applyFill="1" applyBorder="1" applyAlignment="1">
      <alignment horizontal="center"/>
    </xf>
    <xf numFmtId="164" fontId="55" fillId="38" borderId="11" xfId="0" applyNumberFormat="1" applyFont="1" applyFill="1" applyBorder="1" applyAlignment="1">
      <alignment horizontal="center"/>
    </xf>
    <xf numFmtId="164" fontId="55" fillId="40" borderId="11" xfId="0" applyNumberFormat="1" applyFont="1" applyFill="1" applyBorder="1" applyAlignment="1">
      <alignment horizontal="center"/>
    </xf>
    <xf numFmtId="164" fontId="0" fillId="0" borderId="0" xfId="0" applyNumberFormat="1"/>
    <xf numFmtId="4" fontId="55" fillId="39" borderId="11" xfId="0" applyNumberFormat="1" applyFont="1" applyFill="1" applyBorder="1" applyAlignment="1">
      <alignment horizontal="center"/>
    </xf>
    <xf numFmtId="164" fontId="55" fillId="28" borderId="11" xfId="0" applyNumberFormat="1" applyFont="1" applyFill="1" applyBorder="1" applyAlignment="1">
      <alignment horizontal="center"/>
    </xf>
    <xf numFmtId="0" fontId="4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37" fillId="41" borderId="0" xfId="0" applyNumberFormat="1" applyFont="1" applyFill="1" applyAlignment="1">
      <alignment horizontal="center"/>
    </xf>
    <xf numFmtId="9" fontId="41" fillId="28" borderId="0" xfId="0" applyNumberFormat="1" applyFont="1" applyFill="1" applyAlignment="1">
      <alignment horizontal="center"/>
    </xf>
    <xf numFmtId="0" fontId="9" fillId="33" borderId="0" xfId="0" applyFont="1" applyFill="1"/>
    <xf numFmtId="0" fontId="0" fillId="34" borderId="0" xfId="0" applyFill="1"/>
    <xf numFmtId="0" fontId="44" fillId="34" borderId="0" xfId="0" applyFont="1" applyFill="1"/>
    <xf numFmtId="0" fontId="4" fillId="33" borderId="0" xfId="0" applyFont="1" applyFill="1"/>
    <xf numFmtId="0" fontId="4" fillId="33" borderId="0" xfId="0" applyFont="1" applyFill="1" applyAlignment="1">
      <alignment horizontal="center"/>
    </xf>
    <xf numFmtId="164" fontId="1" fillId="26" borderId="0" xfId="0" applyNumberFormat="1" applyFont="1" applyFill="1"/>
    <xf numFmtId="2" fontId="41" fillId="34" borderId="0" xfId="0" applyNumberFormat="1" applyFont="1" applyFill="1"/>
    <xf numFmtId="164" fontId="5" fillId="26" borderId="0" xfId="0" applyNumberFormat="1" applyFont="1" applyFill="1"/>
    <xf numFmtId="165" fontId="5" fillId="26" borderId="0" xfId="0" applyNumberFormat="1" applyFont="1" applyFill="1"/>
    <xf numFmtId="0" fontId="7" fillId="35" borderId="0" xfId="0" applyFont="1" applyFill="1"/>
    <xf numFmtId="164" fontId="43" fillId="34" borderId="0" xfId="0" applyNumberFormat="1" applyFont="1" applyFill="1"/>
    <xf numFmtId="0" fontId="37" fillId="32" borderId="0" xfId="0" applyFont="1" applyFill="1" applyAlignment="1">
      <alignment vertical="center" wrapText="1"/>
    </xf>
    <xf numFmtId="0" fontId="35" fillId="33" borderId="0" xfId="0" applyFont="1" applyFill="1" applyAlignment="1">
      <alignment horizontal="center" vertical="center" wrapText="1"/>
    </xf>
    <xf numFmtId="0" fontId="51" fillId="34" borderId="0" xfId="0" applyFont="1" applyFill="1"/>
    <xf numFmtId="0" fontId="4" fillId="0" borderId="0" xfId="0" applyFont="1"/>
    <xf numFmtId="0" fontId="48" fillId="0" borderId="0" xfId="1" applyFont="1" applyAlignment="1" applyProtection="1"/>
    <xf numFmtId="0" fontId="11" fillId="32" borderId="0" xfId="0" applyFont="1" applyFill="1" applyAlignment="1">
      <alignment vertical="center"/>
    </xf>
    <xf numFmtId="0" fontId="36" fillId="33" borderId="0" xfId="0" applyFont="1" applyFill="1" applyAlignment="1">
      <alignment horizontal="center" vertical="center"/>
    </xf>
    <xf numFmtId="2" fontId="13" fillId="37" borderId="0" xfId="0" applyNumberFormat="1" applyFont="1" applyFill="1" applyAlignment="1">
      <alignment vertical="center" wrapText="1"/>
    </xf>
    <xf numFmtId="0" fontId="7" fillId="34" borderId="0" xfId="0" applyFont="1" applyFill="1"/>
    <xf numFmtId="0" fontId="50" fillId="0" borderId="0" xfId="0" applyFont="1"/>
    <xf numFmtId="173" fontId="41" fillId="34" borderId="0" xfId="0" applyNumberFormat="1" applyFont="1" applyFill="1" applyAlignment="1">
      <alignment vertical="center"/>
    </xf>
    <xf numFmtId="0" fontId="47" fillId="0" borderId="0" xfId="1" applyFont="1" applyAlignment="1" applyProtection="1">
      <alignment horizontal="left" vertical="center"/>
    </xf>
    <xf numFmtId="0" fontId="52" fillId="34" borderId="0" xfId="0" applyFont="1" applyFill="1" applyAlignment="1">
      <alignment vertical="center" wrapText="1"/>
    </xf>
    <xf numFmtId="0" fontId="48" fillId="0" borderId="0" xfId="1" applyFont="1" applyAlignment="1" applyProtection="1">
      <alignment horizontal="center" vertical="top"/>
    </xf>
    <xf numFmtId="168" fontId="61" fillId="0" borderId="0" xfId="0" applyNumberFormat="1" applyFont="1"/>
    <xf numFmtId="170" fontId="22" fillId="30" borderId="0" xfId="0" applyNumberFormat="1" applyFont="1" applyFill="1" applyAlignment="1" applyProtection="1">
      <alignment horizontal="right"/>
      <protection locked="0"/>
    </xf>
    <xf numFmtId="170" fontId="22" fillId="30" borderId="0" xfId="0" applyNumberFormat="1" applyFont="1" applyFill="1" applyAlignment="1" applyProtection="1">
      <alignment vertical="center"/>
      <protection locked="0"/>
    </xf>
    <xf numFmtId="170" fontId="23" fillId="0" borderId="0" xfId="0" applyNumberFormat="1" applyFont="1" applyAlignment="1">
      <alignment horizontal="right"/>
    </xf>
    <xf numFmtId="10" fontId="23" fillId="0" borderId="0" xfId="0" applyNumberFormat="1" applyFont="1" applyAlignment="1">
      <alignment horizontal="right"/>
    </xf>
    <xf numFmtId="170" fontId="22" fillId="0" borderId="0" xfId="0" applyNumberFormat="1" applyFont="1"/>
    <xf numFmtId="10" fontId="22" fillId="0" borderId="0" xfId="0" applyNumberFormat="1" applyFont="1"/>
    <xf numFmtId="170" fontId="22" fillId="0" borderId="0" xfId="0" applyNumberFormat="1" applyFont="1" applyAlignment="1">
      <alignment horizontal="right"/>
    </xf>
    <xf numFmtId="10" fontId="22" fillId="0" borderId="0" xfId="0" applyNumberFormat="1" applyFont="1" applyAlignment="1">
      <alignment horizontal="right"/>
    </xf>
    <xf numFmtId="170" fontId="61" fillId="0" borderId="0" xfId="0" applyNumberFormat="1" applyFont="1" applyAlignment="1">
      <alignment horizontal="right"/>
    </xf>
    <xf numFmtId="10" fontId="61" fillId="0" borderId="0" xfId="0" applyNumberFormat="1" applyFont="1" applyAlignment="1">
      <alignment horizontal="right"/>
    </xf>
    <xf numFmtId="167" fontId="33" fillId="30" borderId="0" xfId="0" applyNumberFormat="1" applyFont="1" applyFill="1" applyAlignment="1" applyProtection="1">
      <alignment horizontal="right" vertical="center"/>
      <protection locked="0"/>
    </xf>
    <xf numFmtId="167" fontId="33" fillId="30" borderId="0" xfId="0" applyNumberFormat="1" applyFont="1" applyFill="1" applyAlignment="1" applyProtection="1">
      <alignment vertical="center"/>
      <protection locked="0"/>
    </xf>
    <xf numFmtId="167" fontId="21" fillId="0" borderId="0" xfId="0" applyNumberFormat="1" applyFont="1" applyAlignment="1">
      <alignment horizontal="right" vertical="center"/>
    </xf>
    <xf numFmtId="10" fontId="21" fillId="0" borderId="0" xfId="0" applyNumberFormat="1" applyFont="1" applyAlignment="1">
      <alignment horizontal="right" vertical="center"/>
    </xf>
    <xf numFmtId="167" fontId="33" fillId="0" borderId="0" xfId="0" applyNumberFormat="1" applyFont="1" applyAlignment="1">
      <alignment vertical="center"/>
    </xf>
    <xf numFmtId="10" fontId="33" fillId="0" borderId="0" xfId="0" applyNumberFormat="1" applyFont="1" applyAlignment="1">
      <alignment vertical="center"/>
    </xf>
    <xf numFmtId="167" fontId="33" fillId="0" borderId="0" xfId="0" applyNumberFormat="1" applyFont="1" applyAlignment="1">
      <alignment horizontal="right" vertical="center"/>
    </xf>
    <xf numFmtId="10" fontId="33" fillId="0" borderId="0" xfId="0" applyNumberFormat="1" applyFont="1" applyAlignment="1">
      <alignment horizontal="right" vertical="center"/>
    </xf>
    <xf numFmtId="2" fontId="41" fillId="0" borderId="0" xfId="0" applyNumberFormat="1" applyFont="1"/>
    <xf numFmtId="2" fontId="57" fillId="0" borderId="0" xfId="0" applyNumberFormat="1" applyFont="1" applyAlignment="1">
      <alignment vertical="center" wrapText="1"/>
    </xf>
    <xf numFmtId="164" fontId="5" fillId="0" borderId="0" xfId="0" applyNumberFormat="1" applyFont="1"/>
    <xf numFmtId="0" fontId="44" fillId="0" borderId="0" xfId="0" applyFont="1"/>
    <xf numFmtId="164" fontId="43" fillId="0" borderId="0" xfId="0" applyNumberFormat="1" applyFont="1"/>
    <xf numFmtId="0" fontId="4" fillId="21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3" fillId="21" borderId="0" xfId="0" applyFont="1" applyFill="1" applyAlignment="1">
      <alignment horizontal="center"/>
    </xf>
    <xf numFmtId="164" fontId="5" fillId="7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0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center"/>
    </xf>
    <xf numFmtId="164" fontId="2" fillId="23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167" fontId="4" fillId="23" borderId="0" xfId="0" applyNumberFormat="1" applyFont="1" applyFill="1" applyAlignment="1">
      <alignment horizontal="center"/>
    </xf>
    <xf numFmtId="167" fontId="11" fillId="23" borderId="0" xfId="0" applyNumberFormat="1" applyFont="1" applyFill="1" applyAlignment="1">
      <alignment horizontal="center"/>
    </xf>
    <xf numFmtId="167" fontId="9" fillId="23" borderId="3" xfId="0" applyNumberFormat="1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3" fillId="20" borderId="0" xfId="0" applyFont="1" applyFill="1" applyAlignment="1">
      <alignment horizontal="center"/>
    </xf>
    <xf numFmtId="164" fontId="2" fillId="31" borderId="11" xfId="0" applyNumberFormat="1" applyFont="1" applyFill="1" applyBorder="1" applyAlignment="1" applyProtection="1">
      <alignment horizontal="center"/>
      <protection locked="0"/>
    </xf>
    <xf numFmtId="164" fontId="2" fillId="30" borderId="11" xfId="0" applyNumberFormat="1" applyFont="1" applyFill="1" applyBorder="1" applyAlignment="1" applyProtection="1">
      <alignment horizontal="center"/>
      <protection locked="0"/>
    </xf>
    <xf numFmtId="1" fontId="2" fillId="5" borderId="11" xfId="0" applyNumberFormat="1" applyFont="1" applyFill="1" applyBorder="1" applyAlignment="1">
      <alignment horizontal="center"/>
    </xf>
    <xf numFmtId="10" fontId="2" fillId="32" borderId="0" xfId="0" applyNumberFormat="1" applyFont="1" applyFill="1" applyAlignment="1">
      <alignment horizontal="center"/>
    </xf>
    <xf numFmtId="0" fontId="14" fillId="0" borderId="0" xfId="0" applyFont="1" applyAlignment="1">
      <alignment vertical="center" wrapText="1"/>
    </xf>
    <xf numFmtId="0" fontId="8" fillId="0" borderId="14" xfId="0" applyFont="1" applyBorder="1" applyAlignment="1">
      <alignment vertical="center" wrapText="1"/>
    </xf>
    <xf numFmtId="164" fontId="2" fillId="26" borderId="0" xfId="0" applyNumberFormat="1" applyFont="1" applyFill="1" applyAlignment="1">
      <alignment horizontal="center"/>
    </xf>
    <xf numFmtId="0" fontId="10" fillId="36" borderId="0" xfId="0" applyFont="1" applyFill="1" applyAlignment="1">
      <alignment vertical="center"/>
    </xf>
    <xf numFmtId="0" fontId="8" fillId="34" borderId="0" xfId="0" applyFont="1" applyFill="1"/>
    <xf numFmtId="0" fontId="8" fillId="34" borderId="0" xfId="0" applyFont="1" applyFill="1" applyAlignment="1" applyProtection="1">
      <alignment vertical="center" wrapText="1"/>
      <protection locked="0"/>
    </xf>
    <xf numFmtId="0" fontId="8" fillId="34" borderId="0" xfId="0" applyFont="1" applyFill="1" applyAlignment="1">
      <alignment vertical="center" wrapText="1"/>
    </xf>
    <xf numFmtId="165" fontId="6" fillId="5" borderId="11" xfId="0" applyNumberFormat="1" applyFont="1" applyFill="1" applyBorder="1" applyProtection="1">
      <protection locked="0"/>
    </xf>
    <xf numFmtId="165" fontId="6" fillId="5" borderId="11" xfId="0" applyNumberFormat="1" applyFont="1" applyFill="1" applyBorder="1" applyAlignment="1" applyProtection="1">
      <alignment horizontal="center"/>
      <protection locked="0"/>
    </xf>
    <xf numFmtId="164" fontId="51" fillId="30" borderId="21" xfId="2" applyNumberFormat="1" applyFont="1" applyFill="1" applyBorder="1" applyAlignment="1" applyProtection="1">
      <alignment horizontal="center"/>
      <protection locked="0"/>
    </xf>
    <xf numFmtId="0" fontId="65" fillId="48" borderId="0" xfId="0" applyFont="1" applyFill="1" applyAlignment="1">
      <alignment horizontal="center"/>
    </xf>
    <xf numFmtId="0" fontId="44" fillId="47" borderId="0" xfId="0" applyFont="1" applyFill="1" applyAlignment="1">
      <alignment horizontal="center"/>
    </xf>
    <xf numFmtId="0" fontId="42" fillId="50" borderId="21" xfId="0" applyFont="1" applyFill="1" applyBorder="1" applyAlignment="1">
      <alignment horizontal="center"/>
    </xf>
    <xf numFmtId="0" fontId="14" fillId="47" borderId="22" xfId="0" applyFont="1" applyFill="1" applyBorder="1" applyAlignment="1">
      <alignment horizontal="center"/>
    </xf>
    <xf numFmtId="179" fontId="51" fillId="0" borderId="11" xfId="3" applyNumberFormat="1" applyFont="1" applyBorder="1" applyAlignment="1" applyProtection="1">
      <alignment horizontal="center"/>
    </xf>
    <xf numFmtId="0" fontId="14" fillId="52" borderId="0" xfId="0" applyFont="1" applyFill="1" applyAlignment="1">
      <alignment horizontal="center"/>
    </xf>
    <xf numFmtId="0" fontId="42" fillId="54" borderId="11" xfId="0" applyFont="1" applyFill="1" applyBorder="1" applyAlignment="1">
      <alignment horizontal="center"/>
    </xf>
    <xf numFmtId="0" fontId="3" fillId="55" borderId="22" xfId="0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66" fillId="0" borderId="11" xfId="0" applyFont="1" applyBorder="1" applyAlignment="1">
      <alignment horizontal="center"/>
    </xf>
    <xf numFmtId="164" fontId="51" fillId="20" borderId="23" xfId="0" applyNumberFormat="1" applyFont="1" applyFill="1" applyBorder="1" applyAlignment="1">
      <alignment horizontal="center"/>
    </xf>
    <xf numFmtId="0" fontId="65" fillId="57" borderId="0" xfId="0" applyFont="1" applyFill="1" applyAlignment="1">
      <alignment horizontal="center"/>
    </xf>
    <xf numFmtId="0" fontId="14" fillId="56" borderId="0" xfId="0" applyFont="1" applyFill="1" applyAlignment="1">
      <alignment horizontal="center"/>
    </xf>
    <xf numFmtId="0" fontId="42" fillId="20" borderId="11" xfId="0" applyFont="1" applyFill="1" applyBorder="1" applyAlignment="1">
      <alignment horizontal="center"/>
    </xf>
    <xf numFmtId="0" fontId="3" fillId="58" borderId="22" xfId="0" applyFont="1" applyFill="1" applyBorder="1" applyAlignment="1">
      <alignment horizontal="center"/>
    </xf>
    <xf numFmtId="0" fontId="13" fillId="20" borderId="11" xfId="0" applyFont="1" applyFill="1" applyBorder="1" applyAlignment="1">
      <alignment horizontal="center"/>
    </xf>
    <xf numFmtId="0" fontId="68" fillId="20" borderId="11" xfId="0" applyFont="1" applyFill="1" applyBorder="1" applyAlignment="1">
      <alignment horizontal="center"/>
    </xf>
    <xf numFmtId="0" fontId="53" fillId="0" borderId="0" xfId="0" applyFont="1"/>
    <xf numFmtId="0" fontId="69" fillId="61" borderId="27" xfId="0" applyFont="1" applyFill="1" applyBorder="1" applyAlignment="1">
      <alignment horizontal="center" vertical="center" wrapText="1"/>
    </xf>
    <xf numFmtId="0" fontId="69" fillId="61" borderId="28" xfId="0" applyFont="1" applyFill="1" applyBorder="1" applyAlignment="1">
      <alignment horizontal="center" vertical="center" wrapText="1"/>
    </xf>
    <xf numFmtId="0" fontId="69" fillId="61" borderId="29" xfId="0" applyFont="1" applyFill="1" applyBorder="1" applyAlignment="1">
      <alignment horizontal="center" vertical="center" wrapText="1"/>
    </xf>
    <xf numFmtId="14" fontId="70" fillId="62" borderId="28" xfId="0" applyNumberFormat="1" applyFont="1" applyFill="1" applyBorder="1" applyAlignment="1" applyProtection="1">
      <alignment horizontal="center" vertical="center" wrapText="1"/>
      <protection locked="0"/>
    </xf>
    <xf numFmtId="0" fontId="70" fillId="62" borderId="28" xfId="0" applyFont="1" applyFill="1" applyBorder="1" applyAlignment="1" applyProtection="1">
      <alignment horizontal="center" vertical="center" wrapText="1"/>
      <protection locked="0"/>
    </xf>
    <xf numFmtId="8" fontId="70" fillId="62" borderId="28" xfId="0" applyNumberFormat="1" applyFont="1" applyFill="1" applyBorder="1" applyAlignment="1" applyProtection="1">
      <alignment horizontal="center" vertical="center" wrapText="1"/>
      <protection locked="0"/>
    </xf>
    <xf numFmtId="8" fontId="70" fillId="62" borderId="28" xfId="0" applyNumberFormat="1" applyFont="1" applyFill="1" applyBorder="1" applyAlignment="1">
      <alignment horizontal="center" vertical="center" wrapText="1"/>
    </xf>
    <xf numFmtId="0" fontId="71" fillId="62" borderId="11" xfId="0" applyFont="1" applyFill="1" applyBorder="1" applyAlignment="1">
      <alignment horizontal="center"/>
    </xf>
    <xf numFmtId="0" fontId="72" fillId="62" borderId="11" xfId="0" applyFont="1" applyFill="1" applyBorder="1" applyProtection="1">
      <protection locked="0"/>
    </xf>
    <xf numFmtId="14" fontId="70" fillId="0" borderId="28" xfId="0" applyNumberFormat="1" applyFont="1" applyBorder="1" applyAlignment="1" applyProtection="1">
      <alignment horizontal="center" vertical="center" wrapText="1"/>
      <protection locked="0"/>
    </xf>
    <xf numFmtId="0" fontId="70" fillId="0" borderId="28" xfId="0" applyFont="1" applyBorder="1" applyAlignment="1" applyProtection="1">
      <alignment horizontal="center" vertical="center" wrapText="1"/>
      <protection locked="0"/>
    </xf>
    <xf numFmtId="8" fontId="70" fillId="0" borderId="28" xfId="0" applyNumberFormat="1" applyFont="1" applyBorder="1" applyAlignment="1" applyProtection="1">
      <alignment horizontal="center" vertical="center" wrapText="1"/>
      <protection locked="0"/>
    </xf>
    <xf numFmtId="8" fontId="70" fillId="0" borderId="28" xfId="0" applyNumberFormat="1" applyFont="1" applyBorder="1" applyAlignment="1">
      <alignment horizontal="center" vertical="center" wrapText="1"/>
    </xf>
    <xf numFmtId="0" fontId="71" fillId="0" borderId="11" xfId="0" applyFont="1" applyBorder="1" applyAlignment="1">
      <alignment horizontal="center"/>
    </xf>
    <xf numFmtId="0" fontId="72" fillId="0" borderId="11" xfId="0" applyFont="1" applyBorder="1" applyProtection="1">
      <protection locked="0"/>
    </xf>
    <xf numFmtId="14" fontId="64" fillId="63" borderId="28" xfId="0" applyNumberFormat="1" applyFont="1" applyFill="1" applyBorder="1" applyAlignment="1" applyProtection="1">
      <alignment horizontal="center" vertical="center" wrapText="1"/>
      <protection locked="0"/>
    </xf>
    <xf numFmtId="0" fontId="64" fillId="63" borderId="28" xfId="0" applyFont="1" applyFill="1" applyBorder="1" applyAlignment="1" applyProtection="1">
      <alignment horizontal="center" vertical="center" wrapText="1"/>
      <protection locked="0"/>
    </xf>
    <xf numFmtId="0" fontId="73" fillId="64" borderId="0" xfId="0" applyFont="1" applyFill="1"/>
    <xf numFmtId="8" fontId="73" fillId="64" borderId="0" xfId="0" applyNumberFormat="1" applyFont="1" applyFill="1"/>
    <xf numFmtId="0" fontId="0" fillId="64" borderId="0" xfId="0" applyFill="1"/>
    <xf numFmtId="0" fontId="54" fillId="0" borderId="0" xfId="0" applyFont="1"/>
    <xf numFmtId="10" fontId="2" fillId="30" borderId="2" xfId="3" applyNumberFormat="1" applyFont="1" applyFill="1" applyBorder="1" applyAlignment="1" applyProtection="1">
      <alignment horizontal="center"/>
      <protection locked="0"/>
    </xf>
    <xf numFmtId="10" fontId="9" fillId="49" borderId="21" xfId="3" applyNumberFormat="1" applyFont="1" applyFill="1" applyBorder="1" applyAlignment="1" applyProtection="1">
      <alignment horizontal="center"/>
      <protection locked="0"/>
    </xf>
    <xf numFmtId="171" fontId="9" fillId="15" borderId="11" xfId="0" applyNumberFormat="1" applyFont="1" applyFill="1" applyBorder="1" applyAlignment="1">
      <alignment horizontal="center"/>
    </xf>
    <xf numFmtId="171" fontId="74" fillId="2" borderId="23" xfId="0" applyNumberFormat="1" applyFont="1" applyFill="1" applyBorder="1" applyAlignment="1">
      <alignment horizontal="center"/>
    </xf>
    <xf numFmtId="0" fontId="75" fillId="46" borderId="11" xfId="0" applyFont="1" applyFill="1" applyBorder="1" applyAlignment="1">
      <alignment horizontal="center"/>
    </xf>
    <xf numFmtId="0" fontId="51" fillId="0" borderId="0" xfId="0" applyFont="1"/>
    <xf numFmtId="0" fontId="76" fillId="53" borderId="0" xfId="0" applyFont="1" applyFill="1" applyAlignment="1">
      <alignment horizontal="center"/>
    </xf>
    <xf numFmtId="10" fontId="71" fillId="62" borderId="11" xfId="3" applyNumberFormat="1" applyFont="1" applyFill="1" applyBorder="1" applyAlignment="1">
      <alignment horizontal="right"/>
    </xf>
    <xf numFmtId="10" fontId="71" fillId="0" borderId="11" xfId="3" applyNumberFormat="1" applyFont="1" applyBorder="1" applyAlignment="1">
      <alignment horizontal="right"/>
    </xf>
    <xf numFmtId="0" fontId="38" fillId="62" borderId="11" xfId="1" applyFill="1" applyBorder="1" applyAlignment="1" applyProtection="1">
      <protection locked="0"/>
    </xf>
    <xf numFmtId="2" fontId="71" fillId="62" borderId="11" xfId="0" applyNumberFormat="1" applyFont="1" applyFill="1" applyBorder="1" applyAlignment="1">
      <alignment horizontal="center"/>
    </xf>
    <xf numFmtId="2" fontId="77" fillId="64" borderId="0" xfId="0" applyNumberFormat="1" applyFont="1" applyFill="1"/>
    <xf numFmtId="180" fontId="70" fillId="62" borderId="28" xfId="0" applyNumberFormat="1" applyFont="1" applyFill="1" applyBorder="1" applyAlignment="1" applyProtection="1">
      <alignment horizontal="center" vertical="center" wrapText="1"/>
      <protection locked="0"/>
    </xf>
    <xf numFmtId="14" fontId="78" fillId="63" borderId="28" xfId="0" applyNumberFormat="1" applyFont="1" applyFill="1" applyBorder="1" applyAlignment="1" applyProtection="1">
      <alignment horizontal="center" vertical="center" wrapText="1"/>
      <protection locked="0"/>
    </xf>
    <xf numFmtId="0" fontId="78" fillId="63" borderId="28" xfId="0" applyFont="1" applyFill="1" applyBorder="1" applyAlignment="1" applyProtection="1">
      <alignment horizontal="center" vertical="center" wrapText="1"/>
      <protection locked="0"/>
    </xf>
    <xf numFmtId="0" fontId="79" fillId="0" borderId="11" xfId="0" applyFont="1" applyBorder="1" applyAlignment="1">
      <alignment horizontal="center"/>
    </xf>
    <xf numFmtId="10" fontId="79" fillId="0" borderId="11" xfId="3" applyNumberFormat="1" applyFont="1" applyBorder="1" applyAlignment="1">
      <alignment horizontal="right"/>
    </xf>
    <xf numFmtId="0" fontId="80" fillId="0" borderId="11" xfId="0" applyFont="1" applyBorder="1" applyProtection="1">
      <protection locked="0"/>
    </xf>
    <xf numFmtId="0" fontId="81" fillId="0" borderId="0" xfId="0" applyFont="1"/>
    <xf numFmtId="0" fontId="3" fillId="52" borderId="22" xfId="0" applyFont="1" applyFill="1" applyBorder="1" applyAlignment="1">
      <alignment horizontal="center"/>
    </xf>
    <xf numFmtId="0" fontId="3" fillId="56" borderId="22" xfId="0" applyFont="1" applyFill="1" applyBorder="1" applyAlignment="1">
      <alignment horizontal="center"/>
    </xf>
    <xf numFmtId="2" fontId="14" fillId="47" borderId="11" xfId="0" applyNumberFormat="1" applyFont="1" applyFill="1" applyBorder="1" applyAlignment="1">
      <alignment horizontal="center"/>
    </xf>
    <xf numFmtId="44" fontId="82" fillId="34" borderId="22" xfId="2" applyFont="1" applyFill="1" applyBorder="1" applyAlignment="1">
      <alignment horizontal="center"/>
    </xf>
    <xf numFmtId="44" fontId="83" fillId="34" borderId="11" xfId="2" applyFont="1" applyFill="1" applyBorder="1" applyAlignment="1">
      <alignment horizontal="center"/>
    </xf>
    <xf numFmtId="2" fontId="8" fillId="64" borderId="0" xfId="0" applyNumberFormat="1" applyFont="1" applyFill="1"/>
    <xf numFmtId="2" fontId="71" fillId="0" borderId="11" xfId="0" applyNumberFormat="1" applyFont="1" applyBorder="1" applyAlignment="1">
      <alignment horizontal="center"/>
    </xf>
    <xf numFmtId="2" fontId="79" fillId="0" borderId="11" xfId="0" applyNumberFormat="1" applyFont="1" applyBorder="1" applyAlignment="1">
      <alignment horizontal="center"/>
    </xf>
    <xf numFmtId="179" fontId="51" fillId="0" borderId="11" xfId="3" applyNumberFormat="1" applyFont="1" applyBorder="1" applyAlignment="1">
      <alignment horizontal="center"/>
    </xf>
    <xf numFmtId="0" fontId="38" fillId="62" borderId="11" xfId="1" applyFill="1" applyBorder="1" applyProtection="1">
      <protection locked="0"/>
    </xf>
    <xf numFmtId="164" fontId="82" fillId="34" borderId="22" xfId="2" applyNumberFormat="1" applyFont="1" applyFill="1" applyBorder="1" applyAlignment="1">
      <alignment horizontal="center"/>
    </xf>
    <xf numFmtId="164" fontId="83" fillId="34" borderId="11" xfId="2" applyNumberFormat="1" applyFont="1" applyFill="1" applyBorder="1" applyAlignment="1">
      <alignment horizontal="center"/>
    </xf>
    <xf numFmtId="170" fontId="22" fillId="30" borderId="11" xfId="0" applyNumberFormat="1" applyFont="1" applyFill="1" applyBorder="1" applyAlignment="1" applyProtection="1">
      <alignment horizontal="right"/>
      <protection locked="0"/>
    </xf>
    <xf numFmtId="170" fontId="62" fillId="30" borderId="11" xfId="0" applyNumberFormat="1" applyFont="1" applyFill="1" applyBorder="1" applyAlignment="1" applyProtection="1">
      <alignment horizontal="right"/>
      <protection locked="0"/>
    </xf>
    <xf numFmtId="0" fontId="77" fillId="0" borderId="11" xfId="0" applyFont="1" applyBorder="1" applyProtection="1">
      <protection locked="0"/>
    </xf>
    <xf numFmtId="44" fontId="85" fillId="34" borderId="22" xfId="2" applyFont="1" applyFill="1" applyBorder="1" applyAlignment="1">
      <alignment horizontal="center"/>
    </xf>
    <xf numFmtId="44" fontId="84" fillId="34" borderId="11" xfId="2" applyFont="1" applyFill="1" applyBorder="1" applyAlignment="1">
      <alignment horizontal="center"/>
    </xf>
    <xf numFmtId="8" fontId="70" fillId="62" borderId="30" xfId="0" applyNumberFormat="1" applyFont="1" applyFill="1" applyBorder="1" applyAlignment="1">
      <alignment horizontal="center" vertical="center" wrapText="1"/>
    </xf>
    <xf numFmtId="14" fontId="70" fillId="0" borderId="31" xfId="0" applyNumberFormat="1" applyFont="1" applyBorder="1" applyAlignment="1" applyProtection="1">
      <alignment horizontal="center" vertical="center" wrapText="1"/>
      <protection locked="0"/>
    </xf>
    <xf numFmtId="0" fontId="70" fillId="0" borderId="31" xfId="0" applyFont="1" applyBorder="1" applyAlignment="1" applyProtection="1">
      <alignment horizontal="center" vertical="center" wrapText="1"/>
      <protection locked="0"/>
    </xf>
    <xf numFmtId="8" fontId="70" fillId="0" borderId="31" xfId="0" applyNumberFormat="1" applyFont="1" applyBorder="1" applyAlignment="1" applyProtection="1">
      <alignment horizontal="center" vertical="center" wrapText="1"/>
      <protection locked="0"/>
    </xf>
    <xf numFmtId="8" fontId="70" fillId="0" borderId="31" xfId="0" applyNumberFormat="1" applyFont="1" applyBorder="1" applyAlignment="1">
      <alignment horizontal="center" vertical="center" wrapText="1"/>
    </xf>
    <xf numFmtId="0" fontId="0" fillId="0" borderId="11" xfId="0" applyBorder="1"/>
    <xf numFmtId="164" fontId="0" fillId="0" borderId="11" xfId="2" applyNumberFormat="1" applyFont="1" applyBorder="1" applyAlignment="1">
      <alignment horizontal="center"/>
    </xf>
    <xf numFmtId="14" fontId="0" fillId="0" borderId="11" xfId="0" applyNumberFormat="1" applyBorder="1"/>
    <xf numFmtId="0" fontId="86" fillId="64" borderId="0" xfId="0" applyFont="1" applyFill="1" applyAlignment="1">
      <alignment vertical="center"/>
    </xf>
    <xf numFmtId="0" fontId="54" fillId="64" borderId="0" xfId="0" applyFont="1" applyFill="1" applyAlignment="1">
      <alignment vertical="center"/>
    </xf>
    <xf numFmtId="0" fontId="0" fillId="0" borderId="14" xfId="0" applyBorder="1"/>
    <xf numFmtId="0" fontId="0" fillId="34" borderId="14" xfId="0" applyFill="1" applyBorder="1"/>
    <xf numFmtId="0" fontId="51" fillId="0" borderId="0" xfId="0" applyFont="1" applyAlignment="1">
      <alignment horizontal="center" vertical="center"/>
    </xf>
    <xf numFmtId="0" fontId="44" fillId="34" borderId="14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1" fillId="34" borderId="0" xfId="0" applyFont="1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7" fontId="0" fillId="0" borderId="0" xfId="0" applyNumberFormat="1"/>
    <xf numFmtId="0" fontId="39" fillId="0" borderId="0" xfId="0" applyFont="1" applyAlignment="1">
      <alignment horizontal="center"/>
    </xf>
    <xf numFmtId="0" fontId="39" fillId="3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3" fillId="0" borderId="0" xfId="0" applyFont="1" applyAlignment="1">
      <alignment horizontal="center"/>
    </xf>
    <xf numFmtId="0" fontId="88" fillId="70" borderId="11" xfId="0" applyFont="1" applyFill="1" applyBorder="1" applyAlignment="1">
      <alignment horizontal="center"/>
    </xf>
    <xf numFmtId="164" fontId="54" fillId="0" borderId="0" xfId="0" applyNumberFormat="1" applyFont="1"/>
    <xf numFmtId="0" fontId="54" fillId="34" borderId="0" xfId="0" applyFont="1" applyFill="1"/>
    <xf numFmtId="0" fontId="91" fillId="0" borderId="0" xfId="0" applyFont="1"/>
    <xf numFmtId="0" fontId="88" fillId="27" borderId="11" xfId="0" applyFont="1" applyFill="1" applyBorder="1" applyAlignment="1">
      <alignment horizontal="center"/>
    </xf>
    <xf numFmtId="0" fontId="0" fillId="19" borderId="0" xfId="0" applyFill="1"/>
    <xf numFmtId="0" fontId="4" fillId="21" borderId="0" xfId="0" applyFont="1" applyFill="1"/>
    <xf numFmtId="9" fontId="2" fillId="30" borderId="2" xfId="3" applyFont="1" applyFill="1" applyBorder="1" applyAlignment="1" applyProtection="1">
      <alignment horizontal="center"/>
      <protection locked="0"/>
    </xf>
    <xf numFmtId="9" fontId="6" fillId="5" borderId="3" xfId="0" applyNumberFormat="1" applyFont="1" applyFill="1" applyBorder="1" applyAlignment="1" applyProtection="1">
      <alignment horizontal="center"/>
      <protection locked="0"/>
    </xf>
    <xf numFmtId="0" fontId="0" fillId="20" borderId="0" xfId="0" applyFill="1"/>
    <xf numFmtId="0" fontId="46" fillId="20" borderId="0" xfId="0" applyFont="1" applyFill="1" applyAlignment="1">
      <alignment horizontal="center"/>
    </xf>
    <xf numFmtId="164" fontId="55" fillId="22" borderId="0" xfId="0" applyNumberFormat="1" applyFont="1" applyFill="1" applyAlignment="1">
      <alignment horizontal="center"/>
    </xf>
    <xf numFmtId="164" fontId="92" fillId="19" borderId="0" xfId="0" applyNumberFormat="1" applyFont="1" applyFill="1" applyAlignment="1">
      <alignment horizontal="center"/>
    </xf>
    <xf numFmtId="9" fontId="41" fillId="19" borderId="0" xfId="3" applyFont="1" applyFill="1" applyAlignment="1">
      <alignment horizontal="center"/>
    </xf>
    <xf numFmtId="2" fontId="43" fillId="19" borderId="0" xfId="0" quotePrefix="1" applyNumberFormat="1" applyFont="1" applyFill="1" applyAlignment="1">
      <alignment horizontal="center"/>
    </xf>
    <xf numFmtId="0" fontId="2" fillId="23" borderId="0" xfId="0" applyFont="1" applyFill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93" fillId="0" borderId="0" xfId="1" applyFont="1" applyBorder="1" applyAlignment="1" applyProtection="1">
      <alignment horizontal="center" vertical="center"/>
    </xf>
    <xf numFmtId="0" fontId="75" fillId="46" borderId="11" xfId="0" applyFont="1" applyFill="1" applyBorder="1" applyAlignment="1">
      <alignment horizontal="center"/>
    </xf>
    <xf numFmtId="0" fontId="73" fillId="47" borderId="0" xfId="0" applyFont="1" applyFill="1" applyAlignment="1">
      <alignment horizontal="center"/>
    </xf>
    <xf numFmtId="0" fontId="73" fillId="47" borderId="20" xfId="0" applyFont="1" applyFill="1" applyBorder="1" applyAlignment="1">
      <alignment horizontal="center"/>
    </xf>
    <xf numFmtId="0" fontId="14" fillId="51" borderId="22" xfId="0" applyFont="1" applyFill="1" applyBorder="1" applyAlignment="1">
      <alignment horizontal="center"/>
    </xf>
    <xf numFmtId="0" fontId="14" fillId="51" borderId="20" xfId="0" applyFont="1" applyFill="1" applyBorder="1" applyAlignment="1">
      <alignment horizontal="center"/>
    </xf>
    <xf numFmtId="0" fontId="14" fillId="47" borderId="14" xfId="0" applyFont="1" applyFill="1" applyBorder="1" applyAlignment="1">
      <alignment horizontal="center"/>
    </xf>
    <xf numFmtId="0" fontId="14" fillId="47" borderId="16" xfId="0" applyFont="1" applyFill="1" applyBorder="1" applyAlignment="1">
      <alignment horizontal="center"/>
    </xf>
    <xf numFmtId="0" fontId="65" fillId="52" borderId="0" xfId="0" applyFont="1" applyFill="1" applyAlignment="1">
      <alignment horizontal="center"/>
    </xf>
    <xf numFmtId="0" fontId="65" fillId="52" borderId="20" xfId="0" applyFont="1" applyFill="1" applyBorder="1" applyAlignment="1">
      <alignment horizontal="center"/>
    </xf>
    <xf numFmtId="9" fontId="67" fillId="17" borderId="23" xfId="0" applyNumberFormat="1" applyFont="1" applyFill="1" applyBorder="1" applyAlignment="1">
      <alignment horizontal="center" vertical="center"/>
    </xf>
    <xf numFmtId="9" fontId="67" fillId="17" borderId="21" xfId="0" applyNumberFormat="1" applyFont="1" applyFill="1" applyBorder="1" applyAlignment="1">
      <alignment horizontal="center" vertical="center"/>
    </xf>
    <xf numFmtId="0" fontId="73" fillId="56" borderId="0" xfId="0" applyFont="1" applyFill="1" applyAlignment="1">
      <alignment horizontal="center"/>
    </xf>
    <xf numFmtId="0" fontId="73" fillId="56" borderId="20" xfId="0" applyFont="1" applyFill="1" applyBorder="1" applyAlignment="1">
      <alignment horizontal="center"/>
    </xf>
    <xf numFmtId="0" fontId="20" fillId="59" borderId="0" xfId="0" applyFont="1" applyFill="1" applyAlignment="1">
      <alignment horizontal="center" vertical="center" wrapText="1"/>
    </xf>
    <xf numFmtId="0" fontId="20" fillId="59" borderId="20" xfId="0" applyFont="1" applyFill="1" applyBorder="1" applyAlignment="1">
      <alignment horizontal="center" vertical="center" wrapText="1"/>
    </xf>
    <xf numFmtId="17" fontId="20" fillId="60" borderId="24" xfId="0" applyNumberFormat="1" applyFont="1" applyFill="1" applyBorder="1" applyAlignment="1" applyProtection="1">
      <alignment horizontal="center" vertical="center" wrapText="1"/>
      <protection locked="0"/>
    </xf>
    <xf numFmtId="17" fontId="20" fillId="60" borderId="25" xfId="0" applyNumberFormat="1" applyFont="1" applyFill="1" applyBorder="1" applyAlignment="1" applyProtection="1">
      <alignment horizontal="center" vertical="center" wrapText="1"/>
      <protection locked="0"/>
    </xf>
    <xf numFmtId="17" fontId="20" fillId="60" borderId="2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Alignment="1">
      <alignment horizontal="center" vertical="center"/>
    </xf>
    <xf numFmtId="164" fontId="6" fillId="66" borderId="38" xfId="0" applyNumberFormat="1" applyFont="1" applyFill="1" applyBorder="1" applyAlignment="1">
      <alignment horizontal="center" vertical="center"/>
    </xf>
    <xf numFmtId="164" fontId="6" fillId="66" borderId="39" xfId="0" applyNumberFormat="1" applyFont="1" applyFill="1" applyBorder="1" applyAlignment="1">
      <alignment horizontal="center" vertical="center"/>
    </xf>
    <xf numFmtId="0" fontId="13" fillId="66" borderId="38" xfId="0" applyFont="1" applyFill="1" applyBorder="1" applyAlignment="1">
      <alignment horizontal="center" vertical="center"/>
    </xf>
    <xf numFmtId="0" fontId="13" fillId="66" borderId="39" xfId="0" applyFont="1" applyFill="1" applyBorder="1" applyAlignment="1">
      <alignment horizontal="center" vertical="center"/>
    </xf>
    <xf numFmtId="9" fontId="13" fillId="65" borderId="38" xfId="3" applyFont="1" applyFill="1" applyBorder="1" applyAlignment="1">
      <alignment horizontal="center" vertical="center"/>
    </xf>
    <xf numFmtId="9" fontId="13" fillId="65" borderId="39" xfId="3" applyFont="1" applyFill="1" applyBorder="1" applyAlignment="1">
      <alignment horizontal="center" vertical="center"/>
    </xf>
    <xf numFmtId="9" fontId="89" fillId="17" borderId="32" xfId="3" applyFont="1" applyFill="1" applyBorder="1" applyAlignment="1">
      <alignment horizontal="center" vertical="center"/>
    </xf>
    <xf numFmtId="9" fontId="89" fillId="17" borderId="33" xfId="3" applyFont="1" applyFill="1" applyBorder="1" applyAlignment="1">
      <alignment horizontal="center" vertical="center"/>
    </xf>
    <xf numFmtId="9" fontId="89" fillId="17" borderId="34" xfId="3" applyFont="1" applyFill="1" applyBorder="1" applyAlignment="1">
      <alignment horizontal="center" vertical="center"/>
    </xf>
    <xf numFmtId="9" fontId="89" fillId="17" borderId="40" xfId="3" applyFont="1" applyFill="1" applyBorder="1" applyAlignment="1">
      <alignment horizontal="center" vertical="center"/>
    </xf>
    <xf numFmtId="9" fontId="89" fillId="17" borderId="0" xfId="3" applyFont="1" applyFill="1" applyBorder="1" applyAlignment="1">
      <alignment horizontal="center" vertical="center"/>
    </xf>
    <xf numFmtId="9" fontId="89" fillId="17" borderId="41" xfId="3" applyFont="1" applyFill="1" applyBorder="1" applyAlignment="1">
      <alignment horizontal="center" vertical="center"/>
    </xf>
    <xf numFmtId="9" fontId="89" fillId="17" borderId="35" xfId="3" applyFont="1" applyFill="1" applyBorder="1" applyAlignment="1">
      <alignment horizontal="center" vertical="center"/>
    </xf>
    <xf numFmtId="9" fontId="89" fillId="17" borderId="36" xfId="3" applyFont="1" applyFill="1" applyBorder="1" applyAlignment="1">
      <alignment horizontal="center" vertical="center"/>
    </xf>
    <xf numFmtId="9" fontId="89" fillId="17" borderId="37" xfId="3" applyFont="1" applyFill="1" applyBorder="1" applyAlignment="1">
      <alignment horizontal="center" vertical="center"/>
    </xf>
    <xf numFmtId="164" fontId="6" fillId="67" borderId="38" xfId="0" applyNumberFormat="1" applyFont="1" applyFill="1" applyBorder="1" applyAlignment="1">
      <alignment horizontal="center" vertical="center"/>
    </xf>
    <xf numFmtId="164" fontId="6" fillId="67" borderId="39" xfId="0" applyNumberFormat="1" applyFont="1" applyFill="1" applyBorder="1" applyAlignment="1">
      <alignment horizontal="center" vertical="center"/>
    </xf>
    <xf numFmtId="0" fontId="13" fillId="67" borderId="38" xfId="0" applyFont="1" applyFill="1" applyBorder="1" applyAlignment="1">
      <alignment horizontal="center" vertical="center"/>
    </xf>
    <xf numFmtId="0" fontId="13" fillId="67" borderId="39" xfId="0" applyFont="1" applyFill="1" applyBorder="1" applyAlignment="1">
      <alignment horizontal="center" vertical="center"/>
    </xf>
    <xf numFmtId="0" fontId="88" fillId="65" borderId="38" xfId="0" applyFont="1" applyFill="1" applyBorder="1" applyAlignment="1">
      <alignment horizontal="center" vertical="center"/>
    </xf>
    <xf numFmtId="0" fontId="88" fillId="65" borderId="39" xfId="0" applyFont="1" applyFill="1" applyBorder="1" applyAlignment="1">
      <alignment horizontal="center" vertical="center"/>
    </xf>
    <xf numFmtId="0" fontId="75" fillId="28" borderId="0" xfId="0" applyFont="1" applyFill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164" fontId="6" fillId="30" borderId="38" xfId="0" applyNumberFormat="1" applyFont="1" applyFill="1" applyBorder="1" applyAlignment="1">
      <alignment horizontal="center" vertical="center"/>
    </xf>
    <xf numFmtId="164" fontId="6" fillId="30" borderId="39" xfId="0" applyNumberFormat="1" applyFont="1" applyFill="1" applyBorder="1" applyAlignment="1">
      <alignment horizontal="center" vertical="center"/>
    </xf>
    <xf numFmtId="164" fontId="46" fillId="56" borderId="38" xfId="0" applyNumberFormat="1" applyFont="1" applyFill="1" applyBorder="1" applyAlignment="1">
      <alignment horizontal="center" vertical="center"/>
    </xf>
    <xf numFmtId="0" fontId="46" fillId="56" borderId="39" xfId="0" applyFont="1" applyFill="1" applyBorder="1" applyAlignment="1">
      <alignment horizontal="center" vertical="center"/>
    </xf>
    <xf numFmtId="7" fontId="46" fillId="30" borderId="38" xfId="0" applyNumberFormat="1" applyFont="1" applyFill="1" applyBorder="1" applyAlignment="1">
      <alignment horizontal="center" vertical="center"/>
    </xf>
    <xf numFmtId="0" fontId="46" fillId="30" borderId="39" xfId="0" applyFont="1" applyFill="1" applyBorder="1" applyAlignment="1">
      <alignment horizontal="center" vertical="center"/>
    </xf>
    <xf numFmtId="164" fontId="87" fillId="34" borderId="32" xfId="0" applyNumberFormat="1" applyFont="1" applyFill="1" applyBorder="1" applyAlignment="1">
      <alignment horizontal="center" vertical="center"/>
    </xf>
    <xf numFmtId="164" fontId="87" fillId="34" borderId="33" xfId="0" applyNumberFormat="1" applyFont="1" applyFill="1" applyBorder="1" applyAlignment="1">
      <alignment horizontal="center" vertical="center"/>
    </xf>
    <xf numFmtId="164" fontId="87" fillId="34" borderId="34" xfId="0" applyNumberFormat="1" applyFont="1" applyFill="1" applyBorder="1" applyAlignment="1">
      <alignment horizontal="center" vertical="center"/>
    </xf>
    <xf numFmtId="164" fontId="87" fillId="34" borderId="35" xfId="0" applyNumberFormat="1" applyFont="1" applyFill="1" applyBorder="1" applyAlignment="1">
      <alignment horizontal="center" vertical="center"/>
    </xf>
    <xf numFmtId="164" fontId="87" fillId="34" borderId="36" xfId="0" applyNumberFormat="1" applyFont="1" applyFill="1" applyBorder="1" applyAlignment="1">
      <alignment horizontal="center" vertical="center"/>
    </xf>
    <xf numFmtId="164" fontId="87" fillId="34" borderId="37" xfId="0" applyNumberFormat="1" applyFont="1" applyFill="1" applyBorder="1" applyAlignment="1">
      <alignment horizontal="center" vertical="center"/>
    </xf>
    <xf numFmtId="0" fontId="13" fillId="28" borderId="38" xfId="0" applyFont="1" applyFill="1" applyBorder="1" applyAlignment="1">
      <alignment horizontal="center" vertical="center"/>
    </xf>
    <xf numFmtId="0" fontId="13" fillId="28" borderId="39" xfId="0" applyFont="1" applyFill="1" applyBorder="1" applyAlignment="1">
      <alignment horizontal="center" vertical="center"/>
    </xf>
    <xf numFmtId="0" fontId="13" fillId="69" borderId="38" xfId="0" applyFont="1" applyFill="1" applyBorder="1" applyAlignment="1">
      <alignment horizontal="center" vertical="center"/>
    </xf>
    <xf numFmtId="0" fontId="13" fillId="69" borderId="39" xfId="0" applyFont="1" applyFill="1" applyBorder="1" applyAlignment="1">
      <alignment horizontal="center" vertical="center"/>
    </xf>
    <xf numFmtId="0" fontId="13" fillId="27" borderId="38" xfId="0" applyFont="1" applyFill="1" applyBorder="1" applyAlignment="1">
      <alignment horizontal="center" vertical="center"/>
    </xf>
    <xf numFmtId="0" fontId="13" fillId="27" borderId="39" xfId="0" applyFont="1" applyFill="1" applyBorder="1" applyAlignment="1">
      <alignment horizontal="center" vertical="center"/>
    </xf>
    <xf numFmtId="0" fontId="75" fillId="28" borderId="0" xfId="0" applyFont="1" applyFill="1" applyAlignment="1">
      <alignment horizontal="center"/>
    </xf>
    <xf numFmtId="0" fontId="0" fillId="64" borderId="0" xfId="0" applyFill="1" applyAlignment="1">
      <alignment horizontal="center"/>
    </xf>
    <xf numFmtId="9" fontId="90" fillId="17" borderId="32" xfId="3" applyFont="1" applyFill="1" applyBorder="1" applyAlignment="1" applyProtection="1">
      <alignment horizontal="center" vertical="center"/>
    </xf>
    <xf numFmtId="9" fontId="90" fillId="17" borderId="33" xfId="3" applyFont="1" applyFill="1" applyBorder="1" applyAlignment="1" applyProtection="1">
      <alignment horizontal="center" vertical="center"/>
    </xf>
    <xf numFmtId="9" fontId="90" fillId="17" borderId="34" xfId="3" applyFont="1" applyFill="1" applyBorder="1" applyAlignment="1" applyProtection="1">
      <alignment horizontal="center" vertical="center"/>
    </xf>
    <xf numFmtId="9" fontId="90" fillId="17" borderId="40" xfId="3" applyFont="1" applyFill="1" applyBorder="1" applyAlignment="1" applyProtection="1">
      <alignment horizontal="center" vertical="center"/>
    </xf>
    <xf numFmtId="9" fontId="90" fillId="17" borderId="0" xfId="3" applyFont="1" applyFill="1" applyBorder="1" applyAlignment="1" applyProtection="1">
      <alignment horizontal="center" vertical="center"/>
    </xf>
    <xf numFmtId="9" fontId="90" fillId="17" borderId="41" xfId="3" applyFont="1" applyFill="1" applyBorder="1" applyAlignment="1" applyProtection="1">
      <alignment horizontal="center" vertical="center"/>
    </xf>
    <xf numFmtId="9" fontId="90" fillId="17" borderId="35" xfId="3" applyFont="1" applyFill="1" applyBorder="1" applyAlignment="1" applyProtection="1">
      <alignment horizontal="center" vertical="center"/>
    </xf>
    <xf numFmtId="9" fontId="90" fillId="17" borderId="36" xfId="3" applyFont="1" applyFill="1" applyBorder="1" applyAlignment="1" applyProtection="1">
      <alignment horizontal="center" vertical="center"/>
    </xf>
    <xf numFmtId="9" fontId="90" fillId="17" borderId="37" xfId="3" applyFont="1" applyFill="1" applyBorder="1" applyAlignment="1" applyProtection="1">
      <alignment horizontal="center" vertical="center"/>
    </xf>
    <xf numFmtId="179" fontId="13" fillId="68" borderId="38" xfId="3" applyNumberFormat="1" applyFont="1" applyFill="1" applyBorder="1" applyAlignment="1" applyProtection="1">
      <alignment horizontal="center" vertical="center"/>
    </xf>
    <xf numFmtId="179" fontId="13" fillId="68" borderId="39" xfId="3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8" fillId="0" borderId="0" xfId="1" applyAlignment="1" applyProtection="1">
      <alignment horizontal="left"/>
    </xf>
    <xf numFmtId="0" fontId="11" fillId="32" borderId="0" xfId="0" applyFont="1" applyFill="1" applyAlignment="1">
      <alignment horizontal="center" vertical="center"/>
    </xf>
    <xf numFmtId="173" fontId="41" fillId="27" borderId="0" xfId="0" applyNumberFormat="1" applyFont="1" applyFill="1" applyAlignment="1">
      <alignment horizontal="center" vertical="center"/>
    </xf>
    <xf numFmtId="2" fontId="13" fillId="37" borderId="0" xfId="0" applyNumberFormat="1" applyFont="1" applyFill="1" applyAlignment="1">
      <alignment horizontal="center" vertical="center" wrapText="1"/>
    </xf>
    <xf numFmtId="0" fontId="7" fillId="34" borderId="0" xfId="0" applyFont="1" applyFill="1"/>
    <xf numFmtId="0" fontId="51" fillId="20" borderId="0" xfId="0" applyFont="1" applyFill="1" applyAlignment="1">
      <alignment horizontal="center"/>
    </xf>
    <xf numFmtId="0" fontId="39" fillId="0" borderId="0" xfId="0" applyFont="1" applyAlignment="1">
      <alignment horizontal="center" vertical="center" wrapText="1"/>
    </xf>
    <xf numFmtId="164" fontId="5" fillId="2" borderId="0" xfId="0" applyNumberFormat="1" applyFont="1" applyFill="1" applyAlignment="1">
      <alignment horizontal="center"/>
    </xf>
    <xf numFmtId="0" fontId="0" fillId="0" borderId="0" xfId="0"/>
    <xf numFmtId="0" fontId="44" fillId="20" borderId="0" xfId="0" applyFont="1" applyFill="1" applyAlignment="1">
      <alignment horizontal="center"/>
    </xf>
    <xf numFmtId="0" fontId="9" fillId="36" borderId="0" xfId="0" applyFont="1" applyFill="1" applyAlignment="1">
      <alignment horizontal="center" vertical="center"/>
    </xf>
    <xf numFmtId="0" fontId="0" fillId="34" borderId="0" xfId="0" applyFill="1"/>
    <xf numFmtId="0" fontId="37" fillId="32" borderId="0" xfId="0" applyFont="1" applyFill="1" applyAlignment="1">
      <alignment horizontal="center" vertical="center" wrapText="1"/>
    </xf>
    <xf numFmtId="164" fontId="43" fillId="27" borderId="0" xfId="0" applyNumberFormat="1" applyFont="1" applyFill="1" applyAlignment="1">
      <alignment horizontal="center"/>
    </xf>
    <xf numFmtId="164" fontId="1" fillId="22" borderId="0" xfId="0" applyNumberFormat="1" applyFont="1" applyFill="1" applyAlignment="1">
      <alignment horizontal="center"/>
    </xf>
    <xf numFmtId="0" fontId="44" fillId="0" borderId="0" xfId="0" applyFont="1" applyAlignment="1">
      <alignment horizontal="center" vertical="center" wrapText="1"/>
    </xf>
    <xf numFmtId="0" fontId="4" fillId="21" borderId="0" xfId="0" applyFont="1" applyFill="1" applyAlignment="1">
      <alignment horizontal="center"/>
    </xf>
    <xf numFmtId="174" fontId="41" fillId="19" borderId="0" xfId="0" applyNumberFormat="1" applyFont="1" applyFill="1" applyAlignment="1">
      <alignment horizontal="center"/>
    </xf>
    <xf numFmtId="164" fontId="5" fillId="22" borderId="0" xfId="2" applyNumberFormat="1" applyFont="1" applyFill="1" applyBorder="1" applyAlignment="1">
      <alignment horizontal="center"/>
    </xf>
    <xf numFmtId="164" fontId="5" fillId="22" borderId="0" xfId="0" applyNumberFormat="1" applyFont="1" applyFill="1" applyAlignment="1">
      <alignment horizontal="center"/>
    </xf>
    <xf numFmtId="0" fontId="0" fillId="19" borderId="0" xfId="0" applyFill="1"/>
    <xf numFmtId="9" fontId="41" fillId="22" borderId="0" xfId="3" applyFont="1" applyFill="1" applyAlignment="1">
      <alignment horizontal="center"/>
    </xf>
    <xf numFmtId="9" fontId="86" fillId="19" borderId="0" xfId="3" applyFont="1" applyFill="1"/>
    <xf numFmtId="0" fontId="9" fillId="21" borderId="0" xfId="0" applyFont="1" applyFill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4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75" fillId="33" borderId="0" xfId="0" applyFont="1" applyFill="1" applyAlignment="1">
      <alignment horizontal="center" vertical="center" wrapText="1"/>
    </xf>
    <xf numFmtId="0" fontId="54" fillId="34" borderId="0" xfId="0" applyFont="1" applyFill="1"/>
    <xf numFmtId="0" fontId="8" fillId="0" borderId="0" xfId="0" applyFont="1" applyAlignment="1">
      <alignment horizontal="left" vertical="center" wrapText="1"/>
    </xf>
    <xf numFmtId="0" fontId="14" fillId="21" borderId="0" xfId="0" applyFont="1" applyFill="1" applyAlignment="1">
      <alignment horizontal="center"/>
    </xf>
    <xf numFmtId="0" fontId="0" fillId="20" borderId="0" xfId="0" applyFill="1"/>
    <xf numFmtId="2" fontId="6" fillId="5" borderId="1" xfId="0" applyNumberFormat="1" applyFont="1" applyFill="1" applyBorder="1" applyAlignment="1" applyProtection="1">
      <alignment horizontal="center"/>
      <protection locked="0"/>
    </xf>
    <xf numFmtId="2" fontId="7" fillId="0" borderId="2" xfId="0" applyNumberFormat="1" applyFont="1" applyBorder="1" applyProtection="1">
      <protection locked="0"/>
    </xf>
    <xf numFmtId="165" fontId="6" fillId="5" borderId="1" xfId="0" applyNumberFormat="1" applyFont="1" applyFill="1" applyBorder="1" applyAlignment="1" applyProtection="1">
      <alignment horizontal="center"/>
      <protection locked="0"/>
    </xf>
    <xf numFmtId="0" fontId="7" fillId="0" borderId="2" xfId="0" applyFont="1" applyBorder="1" applyProtection="1">
      <protection locked="0"/>
    </xf>
    <xf numFmtId="10" fontId="6" fillId="5" borderId="1" xfId="3" applyNumberFormat="1" applyFont="1" applyFill="1" applyBorder="1" applyAlignment="1" applyProtection="1">
      <alignment horizontal="center"/>
      <protection locked="0"/>
    </xf>
    <xf numFmtId="10" fontId="7" fillId="0" borderId="4" xfId="3" applyNumberFormat="1" applyFont="1" applyBorder="1" applyProtection="1">
      <protection locked="0"/>
    </xf>
    <xf numFmtId="164" fontId="5" fillId="26" borderId="0" xfId="0" applyNumberFormat="1" applyFont="1" applyFill="1" applyAlignment="1">
      <alignment horizontal="center"/>
    </xf>
    <xf numFmtId="164" fontId="5" fillId="7" borderId="0" xfId="0" applyNumberFormat="1" applyFont="1" applyFill="1" applyAlignment="1">
      <alignment horizontal="center"/>
    </xf>
    <xf numFmtId="166" fontId="5" fillId="2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81" fontId="41" fillId="72" borderId="1" xfId="0" applyNumberFormat="1" applyFont="1" applyFill="1" applyBorder="1" applyAlignment="1">
      <alignment horizontal="center"/>
    </xf>
    <xf numFmtId="181" fontId="86" fillId="19" borderId="4" xfId="0" applyNumberFormat="1" applyFont="1" applyFill="1" applyBorder="1"/>
    <xf numFmtId="181" fontId="86" fillId="19" borderId="2" xfId="0" applyNumberFormat="1" applyFont="1" applyFill="1" applyBorder="1"/>
    <xf numFmtId="164" fontId="6" fillId="5" borderId="1" xfId="0" applyNumberFormat="1" applyFont="1" applyFill="1" applyBorder="1" applyAlignment="1" applyProtection="1">
      <alignment horizontal="center"/>
      <protection locked="0"/>
    </xf>
    <xf numFmtId="0" fontId="1" fillId="3" borderId="42" xfId="0" applyFont="1" applyFill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3" fillId="21" borderId="0" xfId="0" applyFont="1" applyFill="1" applyAlignment="1">
      <alignment horizontal="center"/>
    </xf>
    <xf numFmtId="0" fontId="46" fillId="20" borderId="1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" fontId="55" fillId="71" borderId="1" xfId="0" applyNumberFormat="1" applyFont="1" applyFill="1" applyBorder="1" applyAlignment="1" applyProtection="1">
      <alignment horizontal="center"/>
      <protection locked="0"/>
    </xf>
    <xf numFmtId="1" fontId="54" fillId="17" borderId="4" xfId="0" applyNumberFormat="1" applyFont="1" applyFill="1" applyBorder="1" applyProtection="1">
      <protection locked="0"/>
    </xf>
    <xf numFmtId="1" fontId="54" fillId="17" borderId="2" xfId="0" applyNumberFormat="1" applyFont="1" applyFill="1" applyBorder="1" applyProtection="1"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0" fontId="7" fillId="0" borderId="4" xfId="0" applyFont="1" applyBorder="1" applyProtection="1">
      <protection locked="0"/>
    </xf>
    <xf numFmtId="165" fontId="5" fillId="22" borderId="0" xfId="0" applyNumberFormat="1" applyFont="1" applyFill="1" applyAlignment="1">
      <alignment horizontal="center"/>
    </xf>
    <xf numFmtId="164" fontId="5" fillId="22" borderId="0" xfId="2" applyNumberFormat="1" applyFont="1" applyFill="1" applyAlignment="1">
      <alignment horizontal="center"/>
    </xf>
    <xf numFmtId="0" fontId="9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37" fillId="5" borderId="1" xfId="0" applyFont="1" applyFill="1" applyBorder="1" applyAlignment="1" applyProtection="1">
      <alignment horizontal="center" vertical="center" wrapText="1"/>
      <protection locked="0"/>
    </xf>
    <xf numFmtId="0" fontId="8" fillId="30" borderId="2" xfId="0" applyFont="1" applyFill="1" applyBorder="1" applyProtection="1">
      <protection locked="0"/>
    </xf>
    <xf numFmtId="0" fontId="7" fillId="0" borderId="0" xfId="0" applyFont="1" applyAlignment="1">
      <alignment horizontal="center"/>
    </xf>
    <xf numFmtId="0" fontId="42" fillId="0" borderId="0" xfId="0" applyFont="1" applyAlignment="1">
      <alignment horizontal="right" vertical="top"/>
    </xf>
    <xf numFmtId="0" fontId="8" fillId="0" borderId="7" xfId="0" applyFont="1" applyBorder="1" applyAlignment="1">
      <alignment horizontal="center" vertical="center" wrapText="1"/>
    </xf>
    <xf numFmtId="0" fontId="38" fillId="0" borderId="0" xfId="1" applyAlignment="1" applyProtection="1">
      <alignment horizontal="left"/>
      <protection locked="0"/>
    </xf>
    <xf numFmtId="0" fontId="48" fillId="0" borderId="0" xfId="1" applyFont="1" applyAlignment="1" applyProtection="1">
      <alignment horizontal="right"/>
      <protection locked="0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 applyProtection="1">
      <alignment horizontal="center" vertical="center"/>
      <protection locked="0"/>
    </xf>
    <xf numFmtId="0" fontId="50" fillId="0" borderId="0" xfId="0" applyFont="1" applyAlignment="1">
      <alignment horizontal="left"/>
    </xf>
    <xf numFmtId="2" fontId="13" fillId="24" borderId="1" xfId="0" applyNumberFormat="1" applyFont="1" applyFill="1" applyBorder="1" applyAlignment="1">
      <alignment horizontal="center" vertical="center" wrapText="1"/>
    </xf>
    <xf numFmtId="0" fontId="7" fillId="25" borderId="2" xfId="0" applyFont="1" applyFill="1" applyBorder="1"/>
    <xf numFmtId="2" fontId="41" fillId="19" borderId="0" xfId="0" applyNumberFormat="1" applyFont="1" applyFill="1" applyAlignment="1">
      <alignment horizontal="center"/>
    </xf>
    <xf numFmtId="1" fontId="7" fillId="0" borderId="4" xfId="0" applyNumberFormat="1" applyFont="1" applyBorder="1" applyProtection="1">
      <protection locked="0"/>
    </xf>
    <xf numFmtId="1" fontId="7" fillId="0" borderId="2" xfId="0" applyNumberFormat="1" applyFont="1" applyBorder="1" applyProtection="1">
      <protection locked="0"/>
    </xf>
    <xf numFmtId="0" fontId="43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/>
    </xf>
    <xf numFmtId="167" fontId="1" fillId="6" borderId="0" xfId="0" applyNumberFormat="1" applyFont="1" applyFill="1" applyAlignment="1">
      <alignment horizontal="center"/>
    </xf>
    <xf numFmtId="2" fontId="17" fillId="7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166" fontId="5" fillId="6" borderId="0" xfId="0" applyNumberFormat="1" applyFont="1" applyFill="1" applyAlignment="1">
      <alignment horizontal="center"/>
    </xf>
    <xf numFmtId="167" fontId="15" fillId="6" borderId="0" xfId="0" applyNumberFormat="1" applyFont="1" applyFill="1" applyAlignment="1">
      <alignment horizontal="center"/>
    </xf>
    <xf numFmtId="0" fontId="9" fillId="0" borderId="0" xfId="0" applyFont="1"/>
    <xf numFmtId="2" fontId="13" fillId="8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10" fillId="9" borderId="0" xfId="0" applyFont="1" applyFill="1" applyAlignment="1">
      <alignment horizontal="center" vertical="center"/>
    </xf>
    <xf numFmtId="0" fontId="4" fillId="0" borderId="0" xfId="0" applyFont="1"/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165" fontId="5" fillId="6" borderId="0" xfId="0" applyNumberFormat="1" applyFont="1" applyFill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67" fontId="6" fillId="5" borderId="1" xfId="0" applyNumberFormat="1" applyFont="1" applyFill="1" applyBorder="1" applyAlignment="1" applyProtection="1">
      <alignment horizontal="center"/>
      <protection locked="0"/>
    </xf>
    <xf numFmtId="167" fontId="5" fillId="7" borderId="0" xfId="0" applyNumberFormat="1" applyFont="1" applyFill="1" applyAlignment="1">
      <alignment horizontal="center"/>
    </xf>
    <xf numFmtId="9" fontId="6" fillId="5" borderId="1" xfId="0" applyNumberFormat="1" applyFont="1" applyFill="1" applyBorder="1" applyAlignment="1" applyProtection="1">
      <alignment horizontal="center"/>
      <protection locked="0"/>
    </xf>
    <xf numFmtId="0" fontId="20" fillId="60" borderId="25" xfId="0" applyFont="1" applyFill="1" applyBorder="1" applyAlignment="1" applyProtection="1">
      <alignment horizontal="center" vertical="center" wrapText="1"/>
      <protection locked="0"/>
    </xf>
    <xf numFmtId="0" fontId="20" fillId="60" borderId="26" xfId="0" applyFont="1" applyFill="1" applyBorder="1" applyAlignment="1" applyProtection="1">
      <alignment horizontal="center" vertical="center" wrapText="1"/>
      <protection locked="0"/>
    </xf>
    <xf numFmtId="0" fontId="14" fillId="56" borderId="11" xfId="0" applyFont="1" applyFill="1" applyBorder="1" applyAlignment="1">
      <alignment horizontal="center"/>
    </xf>
    <xf numFmtId="0" fontId="44" fillId="20" borderId="11" xfId="0" applyFont="1" applyFill="1" applyBorder="1" applyAlignment="1">
      <alignment horizontal="center"/>
    </xf>
    <xf numFmtId="9" fontId="89" fillId="17" borderId="16" xfId="0" applyNumberFormat="1" applyFont="1" applyFill="1" applyBorder="1" applyAlignment="1">
      <alignment horizontal="center" vertical="center"/>
    </xf>
    <xf numFmtId="9" fontId="89" fillId="17" borderId="20" xfId="0" applyNumberFormat="1" applyFont="1" applyFill="1" applyBorder="1" applyAlignment="1">
      <alignment horizontal="center" vertical="center"/>
    </xf>
    <xf numFmtId="0" fontId="73" fillId="56" borderId="12" xfId="0" applyFont="1" applyFill="1" applyBorder="1" applyAlignment="1">
      <alignment horizontal="center"/>
    </xf>
    <xf numFmtId="0" fontId="73" fillId="56" borderId="45" xfId="0" applyFont="1" applyFill="1" applyBorder="1" applyAlignment="1">
      <alignment horizontal="center"/>
    </xf>
    <xf numFmtId="0" fontId="73" fillId="56" borderId="13" xfId="0" applyFont="1" applyFill="1" applyBorder="1" applyAlignment="1">
      <alignment horizontal="center"/>
    </xf>
    <xf numFmtId="0" fontId="73" fillId="73" borderId="12" xfId="0" applyFont="1" applyFill="1" applyBorder="1" applyAlignment="1" applyProtection="1">
      <alignment horizontal="center"/>
      <protection locked="0"/>
    </xf>
    <xf numFmtId="0" fontId="73" fillId="73" borderId="13" xfId="0" applyFont="1" applyFill="1" applyBorder="1" applyAlignment="1" applyProtection="1">
      <alignment horizontal="center"/>
      <protection locked="0"/>
    </xf>
    <xf numFmtId="171" fontId="60" fillId="2" borderId="15" xfId="0" applyNumberFormat="1" applyFont="1" applyFill="1" applyBorder="1" applyAlignment="1">
      <alignment horizontal="center"/>
    </xf>
    <xf numFmtId="0" fontId="60" fillId="2" borderId="14" xfId="0" applyFont="1" applyFill="1" applyBorder="1" applyAlignment="1">
      <alignment horizontal="center"/>
    </xf>
    <xf numFmtId="0" fontId="60" fillId="2" borderId="16" xfId="0" applyFont="1" applyFill="1" applyBorder="1" applyAlignment="1">
      <alignment horizontal="center"/>
    </xf>
    <xf numFmtId="0" fontId="60" fillId="2" borderId="17" xfId="0" applyFont="1" applyFill="1" applyBorder="1" applyAlignment="1">
      <alignment horizontal="center"/>
    </xf>
    <xf numFmtId="0" fontId="60" fillId="2" borderId="19" xfId="0" applyFont="1" applyFill="1" applyBorder="1" applyAlignment="1">
      <alignment horizontal="center"/>
    </xf>
    <xf numFmtId="0" fontId="60" fillId="2" borderId="18" xfId="0" applyFont="1" applyFill="1" applyBorder="1" applyAlignment="1">
      <alignment horizontal="center"/>
    </xf>
    <xf numFmtId="10" fontId="28" fillId="5" borderId="5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7" fillId="0" borderId="9" xfId="0" applyFont="1" applyBorder="1" applyProtection="1">
      <protection locked="0"/>
    </xf>
    <xf numFmtId="171" fontId="29" fillId="5" borderId="5" xfId="0" applyNumberFormat="1" applyFont="1" applyFill="1" applyBorder="1" applyAlignment="1" applyProtection="1">
      <alignment horizontal="center"/>
      <protection locked="0"/>
    </xf>
    <xf numFmtId="171" fontId="29" fillId="15" borderId="5" xfId="0" applyNumberFormat="1" applyFont="1" applyFill="1" applyBorder="1" applyAlignment="1">
      <alignment horizontal="center"/>
    </xf>
    <xf numFmtId="0" fontId="7" fillId="0" borderId="7" xfId="0" applyFont="1" applyBorder="1"/>
    <xf numFmtId="0" fontId="7" fillId="0" borderId="6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9" xfId="0" applyFont="1" applyBorder="1"/>
    <xf numFmtId="0" fontId="30" fillId="0" borderId="0" xfId="0" applyFont="1" applyAlignment="1">
      <alignment horizontal="center" vertical="top"/>
    </xf>
    <xf numFmtId="0" fontId="27" fillId="44" borderId="7" xfId="0" applyFont="1" applyFill="1" applyBorder="1" applyAlignment="1">
      <alignment horizontal="center"/>
    </xf>
    <xf numFmtId="6" fontId="59" fillId="45" borderId="15" xfId="0" applyNumberFormat="1" applyFont="1" applyFill="1" applyBorder="1" applyAlignment="1">
      <alignment horizontal="center" vertical="center"/>
    </xf>
    <xf numFmtId="0" fontId="59" fillId="45" borderId="16" xfId="0" applyFont="1" applyFill="1" applyBorder="1" applyAlignment="1">
      <alignment horizontal="center" vertical="center"/>
    </xf>
    <xf numFmtId="0" fontId="59" fillId="45" borderId="17" xfId="0" applyFont="1" applyFill="1" applyBorder="1" applyAlignment="1">
      <alignment horizontal="center" vertical="center"/>
    </xf>
    <xf numFmtId="0" fontId="59" fillId="45" borderId="18" xfId="0" applyFont="1" applyFill="1" applyBorder="1" applyAlignment="1">
      <alignment horizontal="center" vertical="center"/>
    </xf>
    <xf numFmtId="2" fontId="60" fillId="2" borderId="15" xfId="0" applyNumberFormat="1" applyFont="1" applyFill="1" applyBorder="1" applyAlignment="1">
      <alignment horizontal="center"/>
    </xf>
    <xf numFmtId="2" fontId="60" fillId="2" borderId="16" xfId="0" applyNumberFormat="1" applyFont="1" applyFill="1" applyBorder="1" applyAlignment="1">
      <alignment horizontal="center"/>
    </xf>
    <xf numFmtId="2" fontId="60" fillId="2" borderId="17" xfId="0" applyNumberFormat="1" applyFont="1" applyFill="1" applyBorder="1" applyAlignment="1">
      <alignment horizontal="center"/>
    </xf>
    <xf numFmtId="2" fontId="60" fillId="2" borderId="18" xfId="0" applyNumberFormat="1" applyFont="1" applyFill="1" applyBorder="1" applyAlignment="1">
      <alignment horizontal="center"/>
    </xf>
    <xf numFmtId="0" fontId="18" fillId="10" borderId="0" xfId="0" applyFont="1" applyFill="1" applyAlignment="1">
      <alignment horizontal="center" vertical="center"/>
    </xf>
    <xf numFmtId="168" fontId="18" fillId="10" borderId="0" xfId="0" applyNumberFormat="1" applyFont="1" applyFill="1" applyAlignment="1">
      <alignment horizontal="center" vertical="center"/>
    </xf>
    <xf numFmtId="169" fontId="18" fillId="11" borderId="0" xfId="0" applyNumberFormat="1" applyFont="1" applyFill="1" applyAlignment="1">
      <alignment horizontal="center" vertical="center"/>
    </xf>
    <xf numFmtId="169" fontId="18" fillId="12" borderId="0" xfId="0" applyNumberFormat="1" applyFont="1" applyFill="1" applyAlignment="1">
      <alignment horizontal="center" vertical="center"/>
    </xf>
    <xf numFmtId="0" fontId="27" fillId="12" borderId="0" xfId="0" applyFont="1" applyFill="1" applyAlignment="1">
      <alignment horizontal="center"/>
    </xf>
    <xf numFmtId="0" fontId="30" fillId="0" borderId="0" xfId="0" applyFont="1" applyAlignment="1">
      <alignment horizontal="center" vertical="center"/>
    </xf>
    <xf numFmtId="177" fontId="59" fillId="45" borderId="15" xfId="0" applyNumberFormat="1" applyFont="1" applyFill="1" applyBorder="1" applyAlignment="1">
      <alignment horizontal="center" vertical="center"/>
    </xf>
    <xf numFmtId="177" fontId="59" fillId="45" borderId="16" xfId="0" applyNumberFormat="1" applyFont="1" applyFill="1" applyBorder="1" applyAlignment="1">
      <alignment horizontal="center" vertical="center"/>
    </xf>
    <xf numFmtId="177" fontId="59" fillId="45" borderId="17" xfId="0" applyNumberFormat="1" applyFont="1" applyFill="1" applyBorder="1" applyAlignment="1">
      <alignment horizontal="center" vertical="center"/>
    </xf>
    <xf numFmtId="177" fontId="59" fillId="45" borderId="18" xfId="0" applyNumberFormat="1" applyFont="1" applyFill="1" applyBorder="1" applyAlignment="1">
      <alignment horizontal="center" vertical="center"/>
    </xf>
    <xf numFmtId="178" fontId="60" fillId="2" borderId="15" xfId="0" applyNumberFormat="1" applyFont="1" applyFill="1" applyBorder="1" applyAlignment="1">
      <alignment horizontal="center"/>
    </xf>
    <xf numFmtId="178" fontId="60" fillId="2" borderId="14" xfId="0" applyNumberFormat="1" applyFont="1" applyFill="1" applyBorder="1" applyAlignment="1">
      <alignment horizontal="center"/>
    </xf>
    <xf numFmtId="178" fontId="60" fillId="2" borderId="16" xfId="0" applyNumberFormat="1" applyFont="1" applyFill="1" applyBorder="1" applyAlignment="1">
      <alignment horizontal="center"/>
    </xf>
    <xf numFmtId="178" fontId="60" fillId="2" borderId="17" xfId="0" applyNumberFormat="1" applyFont="1" applyFill="1" applyBorder="1" applyAlignment="1">
      <alignment horizontal="center"/>
    </xf>
    <xf numFmtId="178" fontId="60" fillId="2" borderId="19" xfId="0" applyNumberFormat="1" applyFont="1" applyFill="1" applyBorder="1" applyAlignment="1">
      <alignment horizontal="center"/>
    </xf>
    <xf numFmtId="178" fontId="60" fillId="2" borderId="18" xfId="0" applyNumberFormat="1" applyFont="1" applyFill="1" applyBorder="1" applyAlignment="1">
      <alignment horizontal="center"/>
    </xf>
    <xf numFmtId="10" fontId="34" fillId="5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167" fontId="29" fillId="5" borderId="5" xfId="0" applyNumberFormat="1" applyFont="1" applyFill="1" applyBorder="1" applyAlignment="1" applyProtection="1">
      <alignment horizontal="center" vertical="center"/>
      <protection locked="0"/>
    </xf>
    <xf numFmtId="167" fontId="29" fillId="14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27" fillId="12" borderId="0" xfId="0" applyFont="1" applyFill="1" applyAlignment="1">
      <alignment horizontal="center" vertical="center"/>
    </xf>
    <xf numFmtId="166" fontId="42" fillId="0" borderId="0" xfId="0" applyNumberFormat="1" applyFont="1" applyAlignment="1">
      <alignment horizontal="center"/>
    </xf>
    <xf numFmtId="164" fontId="56" fillId="0" borderId="0" xfId="0" applyNumberFormat="1" applyFont="1" applyAlignment="1">
      <alignment horizontal="center"/>
    </xf>
    <xf numFmtId="0" fontId="14" fillId="0" borderId="0" xfId="0" applyFont="1" applyAlignment="1">
      <alignment horizontal="center" wrapText="1"/>
    </xf>
    <xf numFmtId="0" fontId="51" fillId="20" borderId="0" xfId="0" applyFont="1" applyFill="1" applyAlignment="1">
      <alignment horizontal="center" wrapText="1"/>
    </xf>
    <xf numFmtId="0" fontId="39" fillId="34" borderId="0" xfId="0" applyFont="1" applyFill="1" applyAlignment="1">
      <alignment horizontal="center" vertical="center" wrapText="1"/>
    </xf>
    <xf numFmtId="0" fontId="9" fillId="21" borderId="0" xfId="0" applyFont="1" applyFill="1" applyAlignment="1">
      <alignment horizontal="center" vertical="center" wrapText="1"/>
    </xf>
    <xf numFmtId="164" fontId="41" fillId="28" borderId="0" xfId="0" applyNumberFormat="1" applyFont="1" applyFill="1" applyAlignment="1">
      <alignment horizontal="center" wrapText="1"/>
    </xf>
    <xf numFmtId="164" fontId="41" fillId="28" borderId="0" xfId="0" applyNumberFormat="1" applyFont="1" applyFill="1" applyAlignment="1">
      <alignment horizontal="center"/>
    </xf>
    <xf numFmtId="164" fontId="41" fillId="28" borderId="0" xfId="0" applyNumberFormat="1" applyFont="1" applyFill="1" applyAlignment="1">
      <alignment horizontal="center" vertical="center" wrapText="1"/>
    </xf>
    <xf numFmtId="0" fontId="41" fillId="28" borderId="0" xfId="0" applyFont="1" applyFill="1" applyAlignment="1">
      <alignment horizontal="center" vertical="center" wrapText="1"/>
    </xf>
    <xf numFmtId="164" fontId="2" fillId="29" borderId="12" xfId="0" applyNumberFormat="1" applyFont="1" applyFill="1" applyBorder="1" applyAlignment="1" applyProtection="1">
      <alignment horizontal="center"/>
      <protection locked="0"/>
    </xf>
    <xf numFmtId="0" fontId="7" fillId="30" borderId="13" xfId="0" applyFont="1" applyFill="1" applyBorder="1" applyProtection="1">
      <protection locked="0"/>
    </xf>
    <xf numFmtId="4" fontId="55" fillId="38" borderId="0" xfId="0" applyNumberFormat="1" applyFont="1" applyFill="1" applyAlignment="1">
      <alignment horizontal="center"/>
    </xf>
    <xf numFmtId="4" fontId="54" fillId="28" borderId="0" xfId="0" applyNumberFormat="1" applyFont="1" applyFill="1"/>
    <xf numFmtId="164" fontId="2" fillId="31" borderId="12" xfId="2" applyNumberFormat="1" applyFont="1" applyFill="1" applyBorder="1" applyAlignment="1" applyProtection="1">
      <alignment horizontal="center"/>
      <protection locked="0"/>
    </xf>
    <xf numFmtId="164" fontId="7" fillId="30" borderId="13" xfId="2" applyNumberFormat="1" applyFont="1" applyFill="1" applyBorder="1" applyAlignment="1" applyProtection="1">
      <protection locked="0"/>
    </xf>
    <xf numFmtId="0" fontId="2" fillId="31" borderId="12" xfId="0" applyFont="1" applyFill="1" applyBorder="1" applyAlignment="1" applyProtection="1">
      <alignment horizontal="center"/>
      <protection locked="0"/>
    </xf>
    <xf numFmtId="1" fontId="2" fillId="31" borderId="12" xfId="0" applyNumberFormat="1" applyFont="1" applyFill="1" applyBorder="1" applyAlignment="1" applyProtection="1">
      <alignment horizontal="center"/>
      <protection locked="0"/>
    </xf>
    <xf numFmtId="1" fontId="2" fillId="31" borderId="13" xfId="0" applyNumberFormat="1" applyFont="1" applyFill="1" applyBorder="1" applyAlignment="1" applyProtection="1">
      <alignment horizontal="center"/>
      <protection locked="0"/>
    </xf>
    <xf numFmtId="0" fontId="7" fillId="20" borderId="0" xfId="0" applyFont="1" applyFill="1"/>
    <xf numFmtId="0" fontId="7" fillId="0" borderId="0" xfId="0" applyFont="1"/>
    <xf numFmtId="1" fontId="2" fillId="5" borderId="1" xfId="0" applyNumberFormat="1" applyFont="1" applyFill="1" applyBorder="1" applyAlignment="1">
      <alignment horizontal="center"/>
    </xf>
    <xf numFmtId="1" fontId="7" fillId="30" borderId="2" xfId="0" applyNumberFormat="1" applyFont="1" applyFill="1" applyBorder="1"/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7" fillId="0" borderId="4" xfId="0" applyNumberFormat="1" applyFont="1" applyBorder="1" applyProtection="1">
      <protection locked="0"/>
    </xf>
    <xf numFmtId="2" fontId="2" fillId="31" borderId="12" xfId="0" applyNumberFormat="1" applyFont="1" applyFill="1" applyBorder="1" applyAlignment="1" applyProtection="1">
      <alignment horizontal="center"/>
      <protection locked="0"/>
    </xf>
    <xf numFmtId="2" fontId="2" fillId="31" borderId="13" xfId="0" applyNumberFormat="1" applyFont="1" applyFill="1" applyBorder="1" applyAlignment="1" applyProtection="1">
      <alignment horizontal="center"/>
      <protection locked="0"/>
    </xf>
    <xf numFmtId="0" fontId="4" fillId="21" borderId="0" xfId="0" applyFont="1" applyFill="1" applyAlignment="1">
      <alignment horizontal="center" vertical="center"/>
    </xf>
    <xf numFmtId="174" fontId="55" fillId="39" borderId="1" xfId="0" applyNumberFormat="1" applyFont="1" applyFill="1" applyBorder="1" applyAlignment="1">
      <alignment horizontal="center"/>
    </xf>
    <xf numFmtId="174" fontId="54" fillId="28" borderId="2" xfId="0" applyNumberFormat="1" applyFont="1" applyFill="1" applyBorder="1"/>
    <xf numFmtId="4" fontId="2" fillId="31" borderId="12" xfId="0" applyNumberFormat="1" applyFont="1" applyFill="1" applyBorder="1" applyAlignment="1" applyProtection="1">
      <alignment horizontal="center"/>
      <protection locked="0"/>
    </xf>
    <xf numFmtId="4" fontId="7" fillId="30" borderId="13" xfId="0" applyNumberFormat="1" applyFont="1" applyFill="1" applyBorder="1" applyProtection="1">
      <protection locked="0"/>
    </xf>
    <xf numFmtId="164" fontId="2" fillId="31" borderId="12" xfId="0" applyNumberFormat="1" applyFont="1" applyFill="1" applyBorder="1" applyAlignment="1" applyProtection="1">
      <alignment horizontal="center"/>
      <protection locked="0"/>
    </xf>
    <xf numFmtId="164" fontId="6" fillId="5" borderId="12" xfId="2" applyNumberFormat="1" applyFont="1" applyFill="1" applyBorder="1" applyAlignment="1" applyProtection="1">
      <alignment horizontal="center"/>
      <protection locked="0"/>
    </xf>
    <xf numFmtId="164" fontId="6" fillId="5" borderId="13" xfId="2" applyNumberFormat="1" applyFont="1" applyFill="1" applyBorder="1" applyAlignment="1" applyProtection="1">
      <alignment horizontal="center"/>
      <protection locked="0"/>
    </xf>
    <xf numFmtId="0" fontId="41" fillId="42" borderId="0" xfId="0" applyFont="1" applyFill="1" applyAlignment="1">
      <alignment horizontal="center"/>
    </xf>
    <xf numFmtId="0" fontId="54" fillId="43" borderId="0" xfId="0" applyFont="1" applyFill="1"/>
    <xf numFmtId="0" fontId="41" fillId="43" borderId="0" xfId="0" applyFont="1" applyFill="1" applyAlignment="1">
      <alignment horizontal="center"/>
    </xf>
    <xf numFmtId="1" fontId="55" fillId="39" borderId="1" xfId="0" applyNumberFormat="1" applyFont="1" applyFill="1" applyBorder="1" applyAlignment="1">
      <alignment horizontal="center"/>
    </xf>
    <xf numFmtId="1" fontId="54" fillId="28" borderId="2" xfId="0" applyNumberFormat="1" applyFont="1" applyFill="1" applyBorder="1"/>
    <xf numFmtId="166" fontId="42" fillId="0" borderId="0" xfId="0" applyNumberFormat="1" applyFont="1" applyAlignment="1" applyProtection="1">
      <alignment horizontal="center"/>
      <protection locked="0"/>
    </xf>
    <xf numFmtId="176" fontId="56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top" wrapText="1"/>
    </xf>
    <xf numFmtId="164" fontId="7" fillId="0" borderId="2" xfId="0" applyNumberFormat="1" applyFont="1" applyBorder="1" applyProtection="1">
      <protection locked="0"/>
    </xf>
    <xf numFmtId="164" fontId="7" fillId="30" borderId="13" xfId="0" applyNumberFormat="1" applyFont="1" applyFill="1" applyBorder="1" applyProtection="1">
      <protection locked="0"/>
    </xf>
    <xf numFmtId="0" fontId="44" fillId="3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top"/>
    </xf>
    <xf numFmtId="175" fontId="55" fillId="38" borderId="0" xfId="0" applyNumberFormat="1" applyFont="1" applyFill="1" applyAlignment="1">
      <alignment horizontal="center"/>
    </xf>
    <xf numFmtId="175" fontId="54" fillId="28" borderId="0" xfId="0" applyNumberFormat="1" applyFont="1" applyFill="1"/>
  </cellXfs>
  <cellStyles count="4">
    <cellStyle name="Currency" xfId="2" builtinId="4"/>
    <cellStyle name="Hyperlink" xfId="1" builtinId="8"/>
    <cellStyle name="Normal" xfId="0" builtinId="0"/>
    <cellStyle name="Percent" xfId="3" builtinId="5"/>
  </cellStyles>
  <dxfs count="6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ill>
        <patternFill>
          <bgColor theme="4" tint="0.3999450666829432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E69138"/>
          <bgColor rgb="FFE69138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E69138"/>
          <bgColor rgb="FFE69138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E69138"/>
          <bgColor rgb="FFE69138"/>
        </patternFill>
      </fill>
    </dxf>
    <dxf>
      <fill>
        <patternFill>
          <bgColor theme="4" tint="0.3999450666829432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theme="9" tint="-0.24994659260841701"/>
      </font>
    </dxf>
    <dxf>
      <font>
        <color rgb="FFC00000"/>
      </font>
    </dxf>
    <dxf>
      <fill>
        <patternFill>
          <bgColor rgb="FF99FF33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theme="9" tint="-0.24994659260841701"/>
      </font>
    </dxf>
    <dxf>
      <font>
        <color rgb="FFC00000"/>
      </font>
    </dxf>
    <dxf>
      <fill>
        <patternFill>
          <bgColor theme="4" tint="0.3999450666829432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theme="9" tint="-0.24994659260841701"/>
      </font>
    </dxf>
    <dxf>
      <font>
        <color rgb="FFC00000"/>
      </font>
    </dxf>
    <dxf>
      <fill>
        <patternFill>
          <bgColor theme="4" tint="0.3999450666829432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theme="9" tint="-0.24994659260841701"/>
      </font>
    </dxf>
    <dxf>
      <font>
        <color rgb="FFC00000"/>
      </font>
    </dxf>
    <dxf>
      <fill>
        <patternFill>
          <bgColor theme="4" tint="0.3999450666829432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theme="9" tint="-0.24994659260841701"/>
      </font>
    </dxf>
    <dxf>
      <font>
        <color rgb="FFC00000"/>
      </font>
    </dxf>
    <dxf>
      <fill>
        <patternFill>
          <bgColor theme="9" tint="0.39994506668294322"/>
        </patternFill>
      </fill>
    </dxf>
    <dxf>
      <fill>
        <patternFill>
          <bgColor rgb="FFFB493B"/>
        </patternFill>
      </fill>
    </dxf>
    <dxf>
      <fill>
        <patternFill>
          <bgColor theme="9" tint="0.39994506668294322"/>
        </patternFill>
      </fill>
    </dxf>
    <dxf>
      <fill>
        <patternFill>
          <bgColor rgb="FFFB493B"/>
        </patternFill>
      </fill>
    </dxf>
    <dxf>
      <fill>
        <patternFill>
          <bgColor theme="4" tint="0.3999450666829432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theme="9" tint="-0.24994659260841701"/>
      </font>
    </dxf>
    <dxf>
      <font>
        <color rgb="FFC00000"/>
      </font>
    </dxf>
  </dxfs>
  <tableStyles count="0" defaultTableStyle="TableStyleMedium2" defaultPivotStyle="PivotStyleLight16"/>
  <colors>
    <mruColors>
      <color rgb="FFFA9500"/>
      <color rgb="FFF3F4C6"/>
      <color rgb="FFFB493B"/>
      <color rgb="FF2CC7DC"/>
      <color rgb="FFFDB5AD"/>
      <color rgb="FF78B832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microsoft.com/office/2017/10/relationships/person" Target="persons/person.xml"/><Relationship Id="rId30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424671735506"/>
          <c:y val="1.7470270578751758E-2"/>
          <c:w val="0.8695870551038094"/>
          <c:h val="0.8826524223174383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Sheet2!$A$2:$A$101</c:f>
              <c:numCache>
                <c:formatCode>"$"#,##0.00_);\("$"#,##0.00\)</c:formatCode>
                <c:ptCount val="100"/>
                <c:pt idx="0">
                  <c:v>1000</c:v>
                </c:pt>
                <c:pt idx="1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1-4DC6-B7CA-AE402A1E4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175840"/>
        <c:axId val="643187072"/>
      </c:lineChart>
      <c:catAx>
        <c:axId val="6431758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187072"/>
        <c:crosses val="autoZero"/>
        <c:auto val="1"/>
        <c:lblAlgn val="ctr"/>
        <c:lblOffset val="100"/>
        <c:noMultiLvlLbl val="0"/>
      </c:catAx>
      <c:valAx>
        <c:axId val="64318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175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</c:spPr>
          <c:invertIfNegative val="1"/>
          <c:cat>
            <c:strRef>
              <c:f>Performance!$I$3:$I$15</c:f>
              <c:strCache>
                <c:ptCount val="13"/>
                <c:pt idx="0">
                  <c:v>Month</c:v>
                </c:pt>
                <c:pt idx="1">
                  <c:v>January</c:v>
                </c:pt>
                <c:pt idx="2">
                  <c:v>February</c:v>
                </c:pt>
                <c:pt idx="3">
                  <c:v>March</c:v>
                </c:pt>
                <c:pt idx="4">
                  <c:v>April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  <c:pt idx="8">
                  <c:v>August</c:v>
                </c:pt>
                <c:pt idx="9">
                  <c:v>September</c:v>
                </c:pt>
                <c:pt idx="10">
                  <c:v>October</c:v>
                </c:pt>
                <c:pt idx="11">
                  <c:v>November</c:v>
                </c:pt>
                <c:pt idx="12">
                  <c:v>December</c:v>
                </c:pt>
              </c:strCache>
            </c:strRef>
          </c:cat>
          <c:val>
            <c:numRef>
              <c:f>Performance!$K$3:$K$15</c:f>
              <c:numCache>
                <c:formatCode>[$$]#,##0.00</c:formatCode>
                <c:ptCount val="13"/>
                <c:pt idx="0" formatCode="[$£]#,##0.00">
                  <c:v>0</c:v>
                </c:pt>
                <c:pt idx="1">
                  <c:v>250</c:v>
                </c:pt>
                <c:pt idx="2">
                  <c:v>350</c:v>
                </c:pt>
                <c:pt idx="3">
                  <c:v>200</c:v>
                </c:pt>
                <c:pt idx="4">
                  <c:v>450</c:v>
                </c:pt>
                <c:pt idx="5">
                  <c:v>210</c:v>
                </c:pt>
                <c:pt idx="6">
                  <c:v>7499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10200</c:v>
                </c:pt>
                <c:pt idx="11">
                  <c:v>9800</c:v>
                </c:pt>
                <c:pt idx="12">
                  <c:v>11563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ED96-4496-83E0-9AF3DDCAD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35557"/>
        <c:axId val="1121511746"/>
      </c:barChart>
      <c:catAx>
        <c:axId val="419355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121511746"/>
        <c:crosses val="autoZero"/>
        <c:auto val="1"/>
        <c:lblAlgn val="ctr"/>
        <c:lblOffset val="100"/>
        <c:noMultiLvlLbl val="1"/>
      </c:catAx>
      <c:valAx>
        <c:axId val="11215117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[$$-409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4193555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</c:spPr>
          <c:invertIfNegative val="1"/>
          <c:cat>
            <c:strRef>
              <c:f>'BTC Performance'!$I$3:$I$15</c:f>
              <c:strCache>
                <c:ptCount val="13"/>
                <c:pt idx="0">
                  <c:v>Month</c:v>
                </c:pt>
                <c:pt idx="1">
                  <c:v>January</c:v>
                </c:pt>
                <c:pt idx="2">
                  <c:v>February</c:v>
                </c:pt>
                <c:pt idx="3">
                  <c:v>March</c:v>
                </c:pt>
                <c:pt idx="4">
                  <c:v>April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  <c:pt idx="8">
                  <c:v>August</c:v>
                </c:pt>
                <c:pt idx="9">
                  <c:v>September</c:v>
                </c:pt>
                <c:pt idx="10">
                  <c:v>October</c:v>
                </c:pt>
                <c:pt idx="11">
                  <c:v>November</c:v>
                </c:pt>
                <c:pt idx="12">
                  <c:v>December</c:v>
                </c:pt>
              </c:strCache>
            </c:strRef>
          </c:cat>
          <c:val>
            <c:numRef>
              <c:f>'BTC Performance'!$K$3:$K$15</c:f>
              <c:numCache>
                <c:formatCode>[$฿]#,##0.00000000</c:formatCode>
                <c:ptCount val="13"/>
                <c:pt idx="0" formatCode="General">
                  <c:v>0</c:v>
                </c:pt>
                <c:pt idx="1">
                  <c:v>3.1445319999999999E-2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12A6-4B70-9E21-5A7359E1D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7565845"/>
        <c:axId val="1508554627"/>
      </c:barChart>
      <c:catAx>
        <c:axId val="5975658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508554627"/>
        <c:crosses val="autoZero"/>
        <c:auto val="1"/>
        <c:lblAlgn val="ctr"/>
        <c:lblOffset val="100"/>
        <c:noMultiLvlLbl val="1"/>
      </c:catAx>
      <c:valAx>
        <c:axId val="15085546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597565845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20467083702399"/>
          <c:y val="3.1230909887587359E-2"/>
          <c:w val="0.11392476373459848"/>
          <c:h val="0.89111650971176981"/>
        </c:manualLayout>
      </c:layout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twitter.com/CryptoZide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twitter.com/CryptoZide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twitter.com/CryptoZide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twitter.com/CryptoZide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ryptobangs.com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s://twitter.com/CryptoZide" TargetMode="External"/><Relationship Id="rId3" Type="http://schemas.openxmlformats.org/officeDocument/2006/relationships/image" Target="../media/image3.jpeg"/><Relationship Id="rId7" Type="http://schemas.openxmlformats.org/officeDocument/2006/relationships/hyperlink" Target="https://bscscan.com/address/0x6D9FC7c728f6ec6cB014e4DE10a69697BEEc37Be" TargetMode="External"/><Relationship Id="rId2" Type="http://schemas.openxmlformats.org/officeDocument/2006/relationships/hyperlink" Target="https://chartalerts.io/signup?ref=ng91m5iw" TargetMode="External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hyperlink" Target="https://cryptobangs.com/" TargetMode="External"/><Relationship Id="rId9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twitter.com/CryptoZide" TargetMode="External"/><Relationship Id="rId3" Type="http://schemas.openxmlformats.org/officeDocument/2006/relationships/image" Target="../media/image3.jpeg"/><Relationship Id="rId7" Type="http://schemas.openxmlformats.org/officeDocument/2006/relationships/hyperlink" Target="https://bscscan.com/address/0x6D9FC7c728f6ec6cB014e4DE10a69697BEEc37Be" TargetMode="External"/><Relationship Id="rId2" Type="http://schemas.openxmlformats.org/officeDocument/2006/relationships/hyperlink" Target="https://chartalerts.io/signup?ref=ng91m5iw" TargetMode="External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hyperlink" Target="https://cryptobangs.com/" TargetMode="External"/><Relationship Id="rId9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192430</xdr:colOff>
      <xdr:row>6</xdr:row>
      <xdr:rowOff>22226</xdr:rowOff>
    </xdr:from>
    <xdr:to>
      <xdr:col>0</xdr:col>
      <xdr:colOff>1457326</xdr:colOff>
      <xdr:row>7</xdr:row>
      <xdr:rowOff>218658</xdr:rowOff>
    </xdr:to>
    <xdr:sp macro="[0]!incrW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1A7D8ED-EB60-4959-A845-DCF596D9AB28}"/>
            </a:ext>
          </a:extLst>
        </xdr:cNvPr>
        <xdr:cNvSpPr/>
      </xdr:nvSpPr>
      <xdr:spPr>
        <a:xfrm>
          <a:off x="192430" y="1565276"/>
          <a:ext cx="1264896" cy="444082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WIN</a:t>
          </a:r>
        </a:p>
      </xdr:txBody>
    </xdr:sp>
    <xdr:clientData/>
  </xdr:twoCellAnchor>
  <xdr:twoCellAnchor>
    <xdr:from>
      <xdr:col>0</xdr:col>
      <xdr:colOff>171450</xdr:colOff>
      <xdr:row>9</xdr:row>
      <xdr:rowOff>24159</xdr:rowOff>
    </xdr:from>
    <xdr:to>
      <xdr:col>0</xdr:col>
      <xdr:colOff>1476375</xdr:colOff>
      <xdr:row>10</xdr:row>
      <xdr:rowOff>235325</xdr:rowOff>
    </xdr:to>
    <xdr:sp macro="[0]!incrL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8A7F7CBD-92EF-4B25-BE3A-26B4F3707F53}"/>
            </a:ext>
          </a:extLst>
        </xdr:cNvPr>
        <xdr:cNvSpPr/>
      </xdr:nvSpPr>
      <xdr:spPr>
        <a:xfrm>
          <a:off x="171450" y="2319684"/>
          <a:ext cx="1304925" cy="458816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LOSS</a:t>
          </a:r>
        </a:p>
        <a:p>
          <a:pPr algn="ctr"/>
          <a:endParaRPr lang="en-US" sz="1600" b="1"/>
        </a:p>
      </xdr:txBody>
    </xdr:sp>
    <xdr:clientData/>
  </xdr:twoCellAnchor>
  <xdr:twoCellAnchor>
    <xdr:from>
      <xdr:col>0</xdr:col>
      <xdr:colOff>180975</xdr:colOff>
      <xdr:row>3</xdr:row>
      <xdr:rowOff>19050</xdr:rowOff>
    </xdr:from>
    <xdr:to>
      <xdr:col>0</xdr:col>
      <xdr:colOff>1447800</xdr:colOff>
      <xdr:row>4</xdr:row>
      <xdr:rowOff>228599</xdr:rowOff>
    </xdr:to>
    <xdr:sp macro="[0]!reset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F5B6907-33B7-47DF-8D9D-DAEDC5A8975A}"/>
            </a:ext>
          </a:extLst>
        </xdr:cNvPr>
        <xdr:cNvSpPr/>
      </xdr:nvSpPr>
      <xdr:spPr>
        <a:xfrm>
          <a:off x="180975" y="828675"/>
          <a:ext cx="1266825" cy="457199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RESET</a:t>
          </a:r>
        </a:p>
      </xdr:txBody>
    </xdr:sp>
    <xdr:clientData/>
  </xdr:twoCellAnchor>
  <xdr:twoCellAnchor>
    <xdr:from>
      <xdr:col>2</xdr:col>
      <xdr:colOff>19050</xdr:colOff>
      <xdr:row>2</xdr:row>
      <xdr:rowOff>57150</xdr:rowOff>
    </xdr:from>
    <xdr:to>
      <xdr:col>2</xdr:col>
      <xdr:colOff>1247775</xdr:colOff>
      <xdr:row>2</xdr:row>
      <xdr:rowOff>371475</xdr:rowOff>
    </xdr:to>
    <xdr:sp macro="[0]!BAL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89F4A69-930C-497D-ACCD-4922CF30D7E6}"/>
            </a:ext>
          </a:extLst>
        </xdr:cNvPr>
        <xdr:cNvSpPr/>
      </xdr:nvSpPr>
      <xdr:spPr>
        <a:xfrm>
          <a:off x="1733550" y="409575"/>
          <a:ext cx="1228725" cy="314325"/>
        </a:xfrm>
        <a:prstGeom prst="roundRect">
          <a:avLst/>
        </a:prstGeom>
        <a:solidFill>
          <a:srgbClr val="2CC7D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chemeClr val="bg1"/>
              </a:solidFill>
            </a:rPr>
            <a:t>SET BALANCE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1299884</xdr:colOff>
      <xdr:row>14</xdr:row>
      <xdr:rowOff>239059</xdr:rowOff>
    </xdr:from>
    <xdr:to>
      <xdr:col>9</xdr:col>
      <xdr:colOff>93399</xdr:colOff>
      <xdr:row>17</xdr:row>
      <xdr:rowOff>143679</xdr:rowOff>
    </xdr:to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75943" y="3668059"/>
          <a:ext cx="2573632" cy="771208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1307354</xdr:colOff>
      <xdr:row>14</xdr:row>
      <xdr:rowOff>112059</xdr:rowOff>
    </xdr:from>
    <xdr:to>
      <xdr:col>9</xdr:col>
      <xdr:colOff>100869</xdr:colOff>
      <xdr:row>17</xdr:row>
      <xdr:rowOff>16679</xdr:rowOff>
    </xdr:to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83413" y="3541059"/>
          <a:ext cx="2573632" cy="771208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1137023</xdr:colOff>
      <xdr:row>14</xdr:row>
      <xdr:rowOff>68281</xdr:rowOff>
    </xdr:from>
    <xdr:to>
      <xdr:col>8</xdr:col>
      <xdr:colOff>1760683</xdr:colOff>
      <xdr:row>16</xdr:row>
      <xdr:rowOff>194068</xdr:rowOff>
    </xdr:to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13082" y="3497281"/>
          <a:ext cx="2600004" cy="768258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1255058</xdr:colOff>
      <xdr:row>14</xdr:row>
      <xdr:rowOff>29883</xdr:rowOff>
    </xdr:from>
    <xdr:to>
      <xdr:col>9</xdr:col>
      <xdr:colOff>48573</xdr:colOff>
      <xdr:row>16</xdr:row>
      <xdr:rowOff>153578</xdr:rowOff>
    </xdr:to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31117" y="3458883"/>
          <a:ext cx="2573632" cy="76616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211480</xdr:colOff>
      <xdr:row>6</xdr:row>
      <xdr:rowOff>165101</xdr:rowOff>
    </xdr:from>
    <xdr:to>
      <xdr:col>0</xdr:col>
      <xdr:colOff>1476376</xdr:colOff>
      <xdr:row>8</xdr:row>
      <xdr:rowOff>113883</xdr:rowOff>
    </xdr:to>
    <xdr:sp macro="[0]!incrW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11480" y="1708151"/>
          <a:ext cx="1264896" cy="444082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WIN</a:t>
          </a:r>
        </a:p>
      </xdr:txBody>
    </xdr:sp>
    <xdr:clientData/>
  </xdr:twoCellAnchor>
  <xdr:twoCellAnchor>
    <xdr:from>
      <xdr:col>0</xdr:col>
      <xdr:colOff>219075</xdr:colOff>
      <xdr:row>9</xdr:row>
      <xdr:rowOff>24159</xdr:rowOff>
    </xdr:from>
    <xdr:to>
      <xdr:col>0</xdr:col>
      <xdr:colOff>1476375</xdr:colOff>
      <xdr:row>10</xdr:row>
      <xdr:rowOff>235325</xdr:rowOff>
    </xdr:to>
    <xdr:sp macro="[0]!incrL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19075" y="2319684"/>
          <a:ext cx="1257300" cy="458816"/>
        </a:xfrm>
        <a:prstGeom prst="roundRect">
          <a:avLst/>
        </a:prstGeom>
        <a:solidFill>
          <a:srgbClr val="FF0000"/>
        </a:solidFill>
        <a:ln w="19050">
          <a:solidFill>
            <a:schemeClr val="tx1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LOSS</a:t>
          </a:r>
        </a:p>
        <a:p>
          <a:pPr algn="ctr"/>
          <a:endParaRPr lang="en-US" sz="1600" b="1"/>
        </a:p>
      </xdr:txBody>
    </xdr:sp>
    <xdr:clientData/>
  </xdr:twoCellAnchor>
  <xdr:twoCellAnchor>
    <xdr:from>
      <xdr:col>0</xdr:col>
      <xdr:colOff>200025</xdr:colOff>
      <xdr:row>4</xdr:row>
      <xdr:rowOff>28575</xdr:rowOff>
    </xdr:from>
    <xdr:to>
      <xdr:col>0</xdr:col>
      <xdr:colOff>1466850</xdr:colOff>
      <xdr:row>5</xdr:row>
      <xdr:rowOff>238124</xdr:rowOff>
    </xdr:to>
    <xdr:sp macro="[0]!reset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00025" y="1085850"/>
          <a:ext cx="1266825" cy="457199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RESET</a:t>
          </a:r>
        </a:p>
      </xdr:txBody>
    </xdr:sp>
    <xdr:clientData/>
  </xdr:twoCellAnchor>
  <xdr:twoCellAnchor>
    <xdr:from>
      <xdr:col>0</xdr:col>
      <xdr:colOff>219075</xdr:colOff>
      <xdr:row>2</xdr:row>
      <xdr:rowOff>104775</xdr:rowOff>
    </xdr:from>
    <xdr:to>
      <xdr:col>0</xdr:col>
      <xdr:colOff>1447800</xdr:colOff>
      <xdr:row>3</xdr:row>
      <xdr:rowOff>123825</xdr:rowOff>
    </xdr:to>
    <xdr:sp macro="[0]!BAL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1009B13-8B7C-EB07-7246-6F41F5FDF52F}"/>
            </a:ext>
          </a:extLst>
        </xdr:cNvPr>
        <xdr:cNvSpPr/>
      </xdr:nvSpPr>
      <xdr:spPr>
        <a:xfrm>
          <a:off x="219075" y="457200"/>
          <a:ext cx="1228725" cy="476250"/>
        </a:xfrm>
        <a:prstGeom prst="roundRect">
          <a:avLst/>
        </a:prstGeom>
        <a:solidFill>
          <a:schemeClr val="accent5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chemeClr val="bg1"/>
              </a:solidFill>
            </a:rPr>
            <a:t>START</a:t>
          </a:r>
        </a:p>
      </xdr:txBody>
    </xdr:sp>
    <xdr:clientData/>
  </xdr:twoCellAnchor>
  <xdr:twoCellAnchor>
    <xdr:from>
      <xdr:col>14</xdr:col>
      <xdr:colOff>16389</xdr:colOff>
      <xdr:row>2</xdr:row>
      <xdr:rowOff>54882</xdr:rowOff>
    </xdr:from>
    <xdr:to>
      <xdr:col>26</xdr:col>
      <xdr:colOff>571501</xdr:colOff>
      <xdr:row>17</xdr:row>
      <xdr:rowOff>86631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6E3C41A-BC02-5F25-B332-78784E2B8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213014</xdr:colOff>
      <xdr:row>11</xdr:row>
      <xdr:rowOff>202622</xdr:rowOff>
    </xdr:from>
    <xdr:to>
      <xdr:col>0</xdr:col>
      <xdr:colOff>1481374</xdr:colOff>
      <xdr:row>13</xdr:row>
      <xdr:rowOff>193097</xdr:rowOff>
    </xdr:to>
    <xdr:sp macro="[0]!incrE" textlink="">
      <xdr:nvSpPr>
        <xdr:cNvPr id="12" name="Rectangle: Rounded Corners 11">
          <a:extLst>
            <a:ext uri="{FF2B5EF4-FFF2-40B4-BE49-F238E27FC236}">
              <a16:creationId xmlns:a16="http://schemas.microsoft.com/office/drawing/2014/main" id="{B6BF14B5-C120-4ECD-BDEF-F056F79EAB35}"/>
            </a:ext>
          </a:extLst>
        </xdr:cNvPr>
        <xdr:cNvSpPr/>
      </xdr:nvSpPr>
      <xdr:spPr>
        <a:xfrm>
          <a:off x="213014" y="3016827"/>
          <a:ext cx="1268360" cy="510020"/>
        </a:xfrm>
        <a:prstGeom prst="roundRect">
          <a:avLst/>
        </a:prstGeom>
        <a:solidFill>
          <a:schemeClr val="accent2"/>
        </a:solidFill>
        <a:ln w="19050">
          <a:solidFill>
            <a:schemeClr val="tx1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BRAKE</a:t>
          </a:r>
          <a:r>
            <a:rPr lang="en-US" sz="1400" b="1" baseline="0"/>
            <a:t> EVEN</a:t>
          </a:r>
          <a:endParaRPr lang="en-US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142431</xdr:colOff>
      <xdr:row>14</xdr:row>
      <xdr:rowOff>89018</xdr:rowOff>
    </xdr:from>
    <xdr:to>
      <xdr:col>16</xdr:col>
      <xdr:colOff>1310005</xdr:colOff>
      <xdr:row>20</xdr:row>
      <xdr:rowOff>413405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297A31-5017-E1C0-E752-19B17D583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0165" y="3338200"/>
          <a:ext cx="2663088" cy="17753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148720</xdr:colOff>
      <xdr:row>20</xdr:row>
      <xdr:rowOff>984107</xdr:rowOff>
    </xdr:from>
    <xdr:to>
      <xdr:col>14</xdr:col>
      <xdr:colOff>1064611</xdr:colOff>
      <xdr:row>23</xdr:row>
      <xdr:rowOff>168207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710AAB3-0140-4859-A59D-1B5516F9AEC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41944" y="5808920"/>
          <a:ext cx="2616148" cy="759731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87923</xdr:colOff>
      <xdr:row>15</xdr:row>
      <xdr:rowOff>88321</xdr:rowOff>
    </xdr:from>
    <xdr:to>
      <xdr:col>12</xdr:col>
      <xdr:colOff>679282</xdr:colOff>
      <xdr:row>20</xdr:row>
      <xdr:rowOff>511568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2557D-35A8-456A-BE8A-7D32C7977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923" y="3764971"/>
          <a:ext cx="1277159" cy="1575772"/>
        </a:xfrm>
        <a:prstGeom prst="rect">
          <a:avLst/>
        </a:prstGeom>
      </xdr:spPr>
    </xdr:pic>
    <xdr:clientData/>
  </xdr:twoCellAnchor>
  <xdr:twoCellAnchor editAs="oneCell">
    <xdr:from>
      <xdr:col>1</xdr:col>
      <xdr:colOff>202648</xdr:colOff>
      <xdr:row>15</xdr:row>
      <xdr:rowOff>12000</xdr:rowOff>
    </xdr:from>
    <xdr:to>
      <xdr:col>4</xdr:col>
      <xdr:colOff>3593</xdr:colOff>
      <xdr:row>20</xdr:row>
      <xdr:rowOff>765376</xdr:rowOff>
    </xdr:to>
    <xdr:pic>
      <xdr:nvPicPr>
        <xdr:cNvPr id="4" name="Picture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99276C-FDD7-4D5C-8D35-9C5A7CBBF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2648" y="3688650"/>
          <a:ext cx="2782270" cy="1905901"/>
        </a:xfrm>
        <a:prstGeom prst="rect">
          <a:avLst/>
        </a:prstGeom>
      </xdr:spPr>
    </xdr:pic>
    <xdr:clientData/>
  </xdr:twoCellAnchor>
  <xdr:twoCellAnchor editAs="oneCell">
    <xdr:from>
      <xdr:col>7</xdr:col>
      <xdr:colOff>133721</xdr:colOff>
      <xdr:row>15</xdr:row>
      <xdr:rowOff>45919</xdr:rowOff>
    </xdr:from>
    <xdr:to>
      <xdr:col>8</xdr:col>
      <xdr:colOff>1239741</xdr:colOff>
      <xdr:row>20</xdr:row>
      <xdr:rowOff>664943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852D215-C1E6-414D-BAF9-4EA478888C75}"/>
            </a:ext>
            <a:ext uri="{147F2762-F138-4A5C-976F-8EAC2B608ADB}">
              <a16:predDERef xmlns:a16="http://schemas.microsoft.com/office/drawing/2014/main" pred="{2BC7061A-0782-144B-8CCB-E26BBD863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971" y="3722569"/>
          <a:ext cx="1620370" cy="1771549"/>
        </a:xfrm>
        <a:prstGeom prst="rect">
          <a:avLst/>
        </a:prstGeom>
      </xdr:spPr>
    </xdr:pic>
    <xdr:clientData/>
  </xdr:twoCellAnchor>
  <xdr:twoCellAnchor>
    <xdr:from>
      <xdr:col>8</xdr:col>
      <xdr:colOff>1103924</xdr:colOff>
      <xdr:row>16</xdr:row>
      <xdr:rowOff>87922</xdr:rowOff>
    </xdr:from>
    <xdr:to>
      <xdr:col>9</xdr:col>
      <xdr:colOff>595923</xdr:colOff>
      <xdr:row>20</xdr:row>
      <xdr:rowOff>576385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92297B2-FA3E-4894-BEB6-8F8D9D546F26}"/>
            </a:ext>
          </a:extLst>
        </xdr:cNvPr>
        <xdr:cNvSpPr txBox="1"/>
      </xdr:nvSpPr>
      <xdr:spPr>
        <a:xfrm>
          <a:off x="7047524" y="3878872"/>
          <a:ext cx="1416049" cy="1526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/>
            <a:t>LIKE THE CALCULATOR?</a:t>
          </a:r>
        </a:p>
        <a:p>
          <a:endParaRPr lang="en-US" sz="1200" b="1"/>
        </a:p>
        <a:p>
          <a:r>
            <a:rPr lang="en-US" sz="1200" b="1"/>
            <a:t>FEEL FREE TO BUY ME A BEER! </a:t>
          </a:r>
        </a:p>
        <a:p>
          <a:r>
            <a:rPr lang="en-US" sz="1200" b="1"/>
            <a:t>CHEERS!!</a:t>
          </a:r>
        </a:p>
        <a:p>
          <a:endParaRPr lang="en-US" sz="1200" b="1"/>
        </a:p>
        <a:p>
          <a:r>
            <a:rPr lang="en-US" sz="1200" b="1"/>
            <a:t>&lt;--</a:t>
          </a:r>
          <a:r>
            <a:rPr lang="en-US" sz="1200" b="1" baseline="0"/>
            <a:t> </a:t>
          </a:r>
          <a:r>
            <a:rPr lang="en-US" sz="1400" b="1" baseline="0"/>
            <a:t>BSC NETWORK</a:t>
          </a:r>
          <a:endParaRPr lang="en-US" sz="1400" b="1"/>
        </a:p>
      </xdr:txBody>
    </xdr:sp>
    <xdr:clientData/>
  </xdr:twoCellAnchor>
  <xdr:twoCellAnchor>
    <xdr:from>
      <xdr:col>7</xdr:col>
      <xdr:colOff>253999</xdr:colOff>
      <xdr:row>20</xdr:row>
      <xdr:rowOff>566616</xdr:rowOff>
    </xdr:from>
    <xdr:to>
      <xdr:col>10</xdr:col>
      <xdr:colOff>1094154</xdr:colOff>
      <xdr:row>21</xdr:row>
      <xdr:rowOff>97692</xdr:rowOff>
    </xdr:to>
    <xdr:sp macro="[0]!TextBox1_Click" textlink="">
      <xdr:nvSpPr>
        <xdr:cNvPr id="7" name="Text Box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8F3E0F-5992-458E-842D-0CFE3510ECD5}"/>
            </a:ext>
          </a:extLst>
        </xdr:cNvPr>
        <xdr:cNvSpPr txBox="1">
          <a:spLocks noChangeArrowheads="1"/>
        </xdr:cNvSpPr>
      </xdr:nvSpPr>
      <xdr:spPr bwMode="auto">
        <a:xfrm>
          <a:off x="5683249" y="5395791"/>
          <a:ext cx="4221530" cy="521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0x6D9FC7c728f6ec6cB014e4DE10a69697BEEc37Be</a:t>
          </a:r>
        </a:p>
      </xdr:txBody>
    </xdr:sp>
    <xdr:clientData/>
  </xdr:twoCellAnchor>
  <xdr:twoCellAnchor editAs="oneCell">
    <xdr:from>
      <xdr:col>9</xdr:col>
      <xdr:colOff>736660</xdr:colOff>
      <xdr:row>16</xdr:row>
      <xdr:rowOff>143284</xdr:rowOff>
    </xdr:from>
    <xdr:to>
      <xdr:col>10</xdr:col>
      <xdr:colOff>742286</xdr:colOff>
      <xdr:row>19</xdr:row>
      <xdr:rowOff>208964</xdr:rowOff>
    </xdr:to>
    <xdr:pic>
      <xdr:nvPicPr>
        <xdr:cNvPr id="8" name="Picture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40A6F47-0F32-486E-A046-67A10D790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310" y="3934234"/>
          <a:ext cx="1072426" cy="8086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869771</xdr:colOff>
      <xdr:row>20</xdr:row>
      <xdr:rowOff>93920</xdr:rowOff>
    </xdr:from>
    <xdr:to>
      <xdr:col>16</xdr:col>
      <xdr:colOff>290148</xdr:colOff>
      <xdr:row>20</xdr:row>
      <xdr:rowOff>853651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81839" y="4847725"/>
          <a:ext cx="2904376" cy="767351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87923</xdr:colOff>
      <xdr:row>15</xdr:row>
      <xdr:rowOff>88321</xdr:rowOff>
    </xdr:from>
    <xdr:to>
      <xdr:col>12</xdr:col>
      <xdr:colOff>679282</xdr:colOff>
      <xdr:row>20</xdr:row>
      <xdr:rowOff>511568</xdr:rowOff>
    </xdr:to>
    <xdr:pic>
      <xdr:nvPicPr>
        <xdr:cNvPr id="6" name="Pictur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3692" y="3702936"/>
          <a:ext cx="1497982" cy="1558627"/>
        </a:xfrm>
        <a:prstGeom prst="rect">
          <a:avLst/>
        </a:prstGeom>
      </xdr:spPr>
    </xdr:pic>
    <xdr:clientData/>
  </xdr:twoCellAnchor>
  <xdr:twoCellAnchor editAs="oneCell">
    <xdr:from>
      <xdr:col>1</xdr:col>
      <xdr:colOff>202648</xdr:colOff>
      <xdr:row>15</xdr:row>
      <xdr:rowOff>12000</xdr:rowOff>
    </xdr:from>
    <xdr:to>
      <xdr:col>4</xdr:col>
      <xdr:colOff>3593</xdr:colOff>
      <xdr:row>20</xdr:row>
      <xdr:rowOff>765376</xdr:rowOff>
    </xdr:to>
    <xdr:pic>
      <xdr:nvPicPr>
        <xdr:cNvPr id="13" name="Pictur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2648" y="3626615"/>
          <a:ext cx="3077545" cy="1896376"/>
        </a:xfrm>
        <a:prstGeom prst="rect">
          <a:avLst/>
        </a:prstGeom>
      </xdr:spPr>
    </xdr:pic>
    <xdr:clientData/>
  </xdr:twoCellAnchor>
  <xdr:twoCellAnchor editAs="oneCell">
    <xdr:from>
      <xdr:col>7</xdr:col>
      <xdr:colOff>133721</xdr:colOff>
      <xdr:row>15</xdr:row>
      <xdr:rowOff>45919</xdr:rowOff>
    </xdr:from>
    <xdr:to>
      <xdr:col>8</xdr:col>
      <xdr:colOff>1239741</xdr:colOff>
      <xdr:row>20</xdr:row>
      <xdr:rowOff>664943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00000000-0008-0000-0700-000013000000}"/>
            </a:ext>
            <a:ext uri="{147F2762-F138-4A5C-976F-8EAC2B608ADB}">
              <a16:predDERef xmlns:a16="http://schemas.microsoft.com/office/drawing/2014/main" pred="{2BC7061A-0782-144B-8CCB-E26BBD863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0909" y="3713044"/>
          <a:ext cx="1608622" cy="1766152"/>
        </a:xfrm>
        <a:prstGeom prst="rect">
          <a:avLst/>
        </a:prstGeom>
      </xdr:spPr>
    </xdr:pic>
    <xdr:clientData/>
  </xdr:twoCellAnchor>
  <xdr:twoCellAnchor>
    <xdr:from>
      <xdr:col>8</xdr:col>
      <xdr:colOff>1103924</xdr:colOff>
      <xdr:row>16</xdr:row>
      <xdr:rowOff>87922</xdr:rowOff>
    </xdr:from>
    <xdr:to>
      <xdr:col>9</xdr:col>
      <xdr:colOff>595923</xdr:colOff>
      <xdr:row>20</xdr:row>
      <xdr:rowOff>576385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7883770" y="3819768"/>
          <a:ext cx="1690076" cy="1514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/>
            <a:t>LIKE THE CALCULATOR?</a:t>
          </a:r>
        </a:p>
        <a:p>
          <a:endParaRPr lang="en-US" sz="1200" b="1"/>
        </a:p>
        <a:p>
          <a:r>
            <a:rPr lang="en-US" sz="1200" b="1"/>
            <a:t>FEEL FREE TO BUY ME A BEER! </a:t>
          </a:r>
        </a:p>
        <a:p>
          <a:r>
            <a:rPr lang="en-US" sz="1200" b="1"/>
            <a:t>CHEERS!!</a:t>
          </a:r>
        </a:p>
        <a:p>
          <a:endParaRPr lang="en-US" sz="1200" b="1"/>
        </a:p>
        <a:p>
          <a:r>
            <a:rPr lang="en-US" sz="1200" b="1"/>
            <a:t>&lt;--</a:t>
          </a:r>
          <a:r>
            <a:rPr lang="en-US" sz="1200" b="1" baseline="0"/>
            <a:t> </a:t>
          </a:r>
          <a:r>
            <a:rPr lang="en-US" sz="1400" b="1" baseline="0"/>
            <a:t>BSC NETWORK</a:t>
          </a:r>
          <a:endParaRPr lang="en-US" sz="1400" b="1"/>
        </a:p>
      </xdr:txBody>
    </xdr:sp>
    <xdr:clientData/>
  </xdr:twoCellAnchor>
  <xdr:twoCellAnchor>
    <xdr:from>
      <xdr:col>7</xdr:col>
      <xdr:colOff>253999</xdr:colOff>
      <xdr:row>20</xdr:row>
      <xdr:rowOff>566616</xdr:rowOff>
    </xdr:from>
    <xdr:to>
      <xdr:col>10</xdr:col>
      <xdr:colOff>1094154</xdr:colOff>
      <xdr:row>21</xdr:row>
      <xdr:rowOff>97692</xdr:rowOff>
    </xdr:to>
    <xdr:sp macro="[0]!TextBox1_Click" textlink="">
      <xdr:nvSpPr>
        <xdr:cNvPr id="3073" name="Text Box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10C0000}"/>
            </a:ext>
          </a:extLst>
        </xdr:cNvPr>
        <xdr:cNvSpPr txBox="1">
          <a:spLocks noChangeArrowheads="1"/>
        </xdr:cNvSpPr>
      </xdr:nvSpPr>
      <xdr:spPr bwMode="auto">
        <a:xfrm>
          <a:off x="6447691" y="5324231"/>
          <a:ext cx="4728309" cy="302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0x6D9FC7c728f6ec6cB014e4DE10a69697BEEc37Be</a:t>
          </a:r>
        </a:p>
      </xdr:txBody>
    </xdr:sp>
    <xdr:clientData/>
  </xdr:twoCellAnchor>
  <xdr:twoCellAnchor editAs="oneCell">
    <xdr:from>
      <xdr:col>9</xdr:col>
      <xdr:colOff>736660</xdr:colOff>
      <xdr:row>16</xdr:row>
      <xdr:rowOff>143284</xdr:rowOff>
    </xdr:from>
    <xdr:to>
      <xdr:col>10</xdr:col>
      <xdr:colOff>742286</xdr:colOff>
      <xdr:row>19</xdr:row>
      <xdr:rowOff>208964</xdr:rowOff>
    </xdr:to>
    <xdr:pic>
      <xdr:nvPicPr>
        <xdr:cNvPr id="17" name="Picture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4583" y="3875130"/>
          <a:ext cx="1217535" cy="7945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243840</xdr:colOff>
      <xdr:row>1005</xdr:row>
      <xdr:rowOff>60960</xdr:rowOff>
    </xdr:from>
    <xdr:ext cx="3360420" cy="93726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82821">
          <a:off x="13207365" y="7347585"/>
          <a:ext cx="3360420" cy="93726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</xdr:row>
      <xdr:rowOff>19051</xdr:rowOff>
    </xdr:from>
    <xdr:to>
      <xdr:col>1</xdr:col>
      <xdr:colOff>819150</xdr:colOff>
      <xdr:row>4</xdr:row>
      <xdr:rowOff>285751</xdr:rowOff>
    </xdr:to>
    <xdr:sp macro="[0]!reset2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F09F259-431A-9C59-5BC9-9060BB0C891D}"/>
            </a:ext>
          </a:extLst>
        </xdr:cNvPr>
        <xdr:cNvSpPr/>
      </xdr:nvSpPr>
      <xdr:spPr>
        <a:xfrm>
          <a:off x="85725" y="1266826"/>
          <a:ext cx="1409700" cy="266700"/>
        </a:xfrm>
        <a:prstGeom prst="round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 b="1"/>
            <a:t>RESET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38101</xdr:colOff>
      <xdr:row>26</xdr:row>
      <xdr:rowOff>34608</xdr:rowOff>
    </xdr:from>
    <xdr:ext cx="6910136" cy="1629092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157481</xdr:colOff>
      <xdr:row>27</xdr:row>
      <xdr:rowOff>152400</xdr:rowOff>
    </xdr:from>
    <xdr:ext cx="7200053" cy="1545166"/>
    <xdr:graphicFrame macro="">
      <xdr:nvGraphicFramePr>
        <xdr:cNvPr id="2" name="Chart 2" title="Chart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rypto Zide" id="{C4E9E82C-F59B-5A46-BF5D-76724D091311}" userId="0bd2b8dc7519a165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INANCE_PRICES" displayName="BINANCE_PRICES" ref="A1:B42" totalsRowShown="0">
  <autoFilter ref="A1:B42" xr:uid="{00000000-0009-0000-0100-000001000000}"/>
  <tableColumns count="2">
    <tableColumn id="1" xr3:uid="{00000000-0010-0000-0000-000001000000}" name="Column1" dataDxfId="3"/>
    <tableColumn id="2" xr3:uid="{00000000-0010-0000-0000-000002000000}" name="Column2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YBIT_PRICES" displayName="BYBIT_PRICES" ref="A1:B14" totalsRowShown="0">
  <autoFilter ref="A1:B14" xr:uid="{00000000-0009-0000-0100-000002000000}"/>
  <tableColumns count="2">
    <tableColumn id="1" xr3:uid="{00000000-0010-0000-0100-000001000000}" name="Column1" dataDxfId="1"/>
    <tableColumn id="2" xr3:uid="{00000000-0010-0000-0100-000002000000}" name="Column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7" dT="2022-03-21T22:08:29.20" personId="{C4E9E82C-F59B-5A46-BF5D-76724D091311}" id="{466F7058-3D92-D740-9F78-1E3BFED8BAAC}">
    <text>On this trade I Was greedy, the first day i was up $120 and didn’t take profit, let the trade come all the way down to almost my entry before I got out.</text>
  </threadedComment>
  <threadedComment ref="M49" dT="2022-03-26T23:18:07.67" personId="{C4E9E82C-F59B-5A46-BF5D-76724D091311}" id="{DC044ED2-2592-744E-9A0D-DE1AF0B94494}">
    <text>There was a high fee paid on this one because I market bought trying to get part of the action</text>
  </threadedComment>
  <threadedComment ref="M50" dT="2022-03-26T23:16:36.62" personId="{C4E9E82C-F59B-5A46-BF5D-76724D091311}" id="{DCD9DC5D-2756-B44C-BF54-00F090E47CF5}">
    <text>This was a counter trade as the move was bullish but I saw we got to temporary top. The best way to do this is not to be greedy with the move and take profit right away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bit.ly/cryptozide-poscalv4-vid" TargetMode="External"/><Relationship Id="rId1" Type="http://schemas.openxmlformats.org/officeDocument/2006/relationships/hyperlink" Target="https://www.youtube.com/watch?v=lP_2ua0u7YI&amp;t=79s" TargetMode="External"/><Relationship Id="rId4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bit.ly/cryptozide-poscalv4-vid" TargetMode="External"/><Relationship Id="rId1" Type="http://schemas.openxmlformats.org/officeDocument/2006/relationships/hyperlink" Target="https://www.youtube.com/watch?v=lP_2ua0u7YI&amp;t=79s" TargetMode="External"/><Relationship Id="rId4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B3A1-D085-43EF-BB62-6B6B14BA4119}">
  <sheetPr codeName="Sheet13"/>
  <dimension ref="A1:O322"/>
  <sheetViews>
    <sheetView showGridLines="0" zoomScaleNormal="100" workbookViewId="0">
      <selection activeCell="B11" sqref="B11"/>
    </sheetView>
  </sheetViews>
  <sheetFormatPr defaultColWidth="9.28515625" defaultRowHeight="12.75"/>
  <cols>
    <col min="1" max="1" width="10.140625" customWidth="1"/>
    <col min="2" max="2" width="13" customWidth="1"/>
    <col min="3" max="3" width="18.42578125" customWidth="1"/>
    <col min="4" max="4" width="16" customWidth="1"/>
    <col min="5" max="6" width="15.5703125" customWidth="1"/>
    <col min="7" max="7" width="16.28515625" customWidth="1"/>
    <col min="8" max="8" width="13.85546875" customWidth="1"/>
    <col min="9" max="9" width="14.7109375" customWidth="1"/>
    <col min="10" max="10" width="15.5703125" customWidth="1"/>
    <col min="11" max="11" width="11" customWidth="1"/>
    <col min="12" max="12" width="12.5703125" bestFit="1" customWidth="1"/>
    <col min="13" max="13" width="22.140625" customWidth="1"/>
    <col min="14" max="14" width="9.28515625" bestFit="1" customWidth="1"/>
    <col min="15" max="15" width="16" customWidth="1"/>
  </cols>
  <sheetData>
    <row r="1" spans="1:15" s="222" customFormat="1" ht="24.95" customHeight="1">
      <c r="A1" s="294" t="s">
        <v>0</v>
      </c>
      <c r="B1" s="294"/>
      <c r="C1" s="294"/>
      <c r="D1" s="294" t="s">
        <v>1</v>
      </c>
      <c r="E1" s="294"/>
      <c r="F1" s="294" t="s">
        <v>2</v>
      </c>
      <c r="G1" s="294"/>
      <c r="H1" s="294"/>
      <c r="I1" s="294"/>
      <c r="J1" s="294"/>
      <c r="K1" s="294"/>
      <c r="L1" s="294"/>
      <c r="M1" s="221" t="s">
        <v>3</v>
      </c>
    </row>
    <row r="2" spans="1:15" ht="23.25" customHeight="1">
      <c r="A2" s="295" t="s">
        <v>4</v>
      </c>
      <c r="B2" s="296"/>
      <c r="C2" s="177">
        <v>300</v>
      </c>
      <c r="D2" s="178" t="s">
        <v>5</v>
      </c>
      <c r="E2" s="218">
        <v>0.3</v>
      </c>
      <c r="F2" s="179" t="s">
        <v>6</v>
      </c>
      <c r="G2" s="180">
        <f>COUNTIF(J8:J144,"&gt;0")</f>
        <v>2</v>
      </c>
      <c r="H2" s="297" t="s">
        <v>7</v>
      </c>
      <c r="I2" s="298"/>
      <c r="J2" s="238" t="s">
        <v>223</v>
      </c>
      <c r="K2" s="299" t="s">
        <v>8</v>
      </c>
      <c r="L2" s="300"/>
      <c r="M2" s="181" t="s">
        <v>9</v>
      </c>
    </row>
    <row r="3" spans="1:15" ht="24.75" customHeight="1">
      <c r="A3" s="301" t="s">
        <v>10</v>
      </c>
      <c r="B3" s="302"/>
      <c r="C3" s="244">
        <f ca="1">(C4-C2)/C2</f>
        <v>4.8333333333333332E-2</v>
      </c>
      <c r="D3" s="223" t="s">
        <v>11</v>
      </c>
      <c r="E3" s="219">
        <f>(E2*C2)+C2</f>
        <v>390</v>
      </c>
      <c r="F3" s="183" t="s">
        <v>12</v>
      </c>
      <c r="G3" s="184">
        <f>COUNTIFS(J8:J144,"&lt;0",H8:H144,"&gt;0")</f>
        <v>0</v>
      </c>
      <c r="H3" s="185" t="s">
        <v>13</v>
      </c>
      <c r="I3" s="186">
        <f>SUM(G4-I4)</f>
        <v>0</v>
      </c>
      <c r="J3" s="239">
        <f ca="1">IF(C4&gt;=J3, C4, J3)</f>
        <v>314.5</v>
      </c>
      <c r="K3" s="236" t="s">
        <v>14</v>
      </c>
      <c r="L3" s="187">
        <f>COUNTIF(C8:C144,"LONG")</f>
        <v>1</v>
      </c>
      <c r="M3" s="303">
        <f>G2/G4</f>
        <v>1</v>
      </c>
    </row>
    <row r="4" spans="1:15" ht="25.5" customHeight="1">
      <c r="A4" s="305" t="s">
        <v>15</v>
      </c>
      <c r="B4" s="306"/>
      <c r="C4" s="188">
        <f ca="1">J145+C2</f>
        <v>314.5</v>
      </c>
      <c r="D4" s="189" t="s">
        <v>16</v>
      </c>
      <c r="E4" s="220">
        <f ca="1">C4-E3</f>
        <v>-75.5</v>
      </c>
      <c r="F4" s="190" t="s">
        <v>17</v>
      </c>
      <c r="G4" s="191">
        <f>COUNTA(D8:D144)</f>
        <v>2</v>
      </c>
      <c r="H4" s="192" t="s">
        <v>18</v>
      </c>
      <c r="I4" s="193">
        <f>COUNTA(H8:H144)</f>
        <v>2</v>
      </c>
      <c r="J4" s="240">
        <f ca="1">IF(C2=J3,C4,IF(C4&lt;J4,C4,J4))</f>
        <v>300</v>
      </c>
      <c r="K4" s="237" t="s">
        <v>19</v>
      </c>
      <c r="L4" s="194">
        <f>COUNTIF(C8:C144,"SHORT")</f>
        <v>1</v>
      </c>
      <c r="M4" s="304"/>
    </row>
    <row r="5" spans="1:15" ht="15.75">
      <c r="A5" s="307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8"/>
    </row>
    <row r="6" spans="1:15" ht="16.5" thickBot="1">
      <c r="A6" s="309">
        <v>44621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1"/>
      <c r="O6" s="91"/>
    </row>
    <row r="7" spans="1:15" ht="24.75" thickBot="1">
      <c r="A7" s="197" t="s">
        <v>20</v>
      </c>
      <c r="B7" s="197" t="s">
        <v>21</v>
      </c>
      <c r="C7" s="197" t="s">
        <v>8</v>
      </c>
      <c r="D7" s="197" t="s">
        <v>22</v>
      </c>
      <c r="E7" s="197" t="s">
        <v>23</v>
      </c>
      <c r="F7" s="197" t="s">
        <v>24</v>
      </c>
      <c r="G7" s="197" t="s">
        <v>25</v>
      </c>
      <c r="H7" s="197" t="s">
        <v>26</v>
      </c>
      <c r="I7" s="196" t="s">
        <v>27</v>
      </c>
      <c r="J7" s="197" t="s">
        <v>28</v>
      </c>
      <c r="K7" s="197" t="s">
        <v>29</v>
      </c>
      <c r="L7" s="197" t="s">
        <v>30</v>
      </c>
      <c r="M7" s="198" t="s">
        <v>215</v>
      </c>
    </row>
    <row r="8" spans="1:15" ht="13.5" thickBot="1">
      <c r="A8" s="260">
        <v>44874</v>
      </c>
      <c r="B8" s="258" t="s">
        <v>238</v>
      </c>
      <c r="C8" s="258" t="s">
        <v>14</v>
      </c>
      <c r="D8" s="258">
        <v>10</v>
      </c>
      <c r="E8" s="258">
        <v>4.5</v>
      </c>
      <c r="F8" s="259">
        <f t="shared" ref="F8:F71" si="0">D8*E8</f>
        <v>45</v>
      </c>
      <c r="G8" s="260">
        <v>44874</v>
      </c>
      <c r="H8" s="258">
        <v>5.5</v>
      </c>
      <c r="I8" s="253">
        <f t="shared" ref="I8:I71" si="1">H8*D8</f>
        <v>55</v>
      </c>
      <c r="J8" s="227">
        <f t="shared" ref="J8:J15" si="2">IF(C8="SHORT", (F8-I8)+K8, (I8-F8)+K8)</f>
        <v>9.5</v>
      </c>
      <c r="K8" s="203">
        <v>-0.5</v>
      </c>
      <c r="L8" s="224">
        <f t="shared" ref="L8:L71" si="3">IF(J8&gt;"0",-(J8/F8),(J8/F8))</f>
        <v>0.21111111111111111</v>
      </c>
      <c r="M8" s="245" t="s">
        <v>239</v>
      </c>
    </row>
    <row r="9" spans="1:15" ht="13.5" thickBot="1">
      <c r="A9" s="254">
        <v>44874</v>
      </c>
      <c r="B9" s="255" t="s">
        <v>240</v>
      </c>
      <c r="C9" s="255" t="s">
        <v>19</v>
      </c>
      <c r="D9" s="255">
        <v>10</v>
      </c>
      <c r="E9" s="256">
        <v>6</v>
      </c>
      <c r="F9" s="257">
        <f t="shared" si="0"/>
        <v>60</v>
      </c>
      <c r="G9" s="254">
        <v>44874</v>
      </c>
      <c r="H9" s="256">
        <v>5.5</v>
      </c>
      <c r="I9" s="208">
        <f t="shared" si="1"/>
        <v>55</v>
      </c>
      <c r="J9" s="242">
        <f t="shared" si="2"/>
        <v>5</v>
      </c>
      <c r="K9" s="209"/>
      <c r="L9" s="225">
        <f t="shared" si="3"/>
        <v>8.3333333333333329E-2</v>
      </c>
      <c r="M9" s="210" t="s">
        <v>241</v>
      </c>
    </row>
    <row r="10" spans="1:15" ht="13.5" thickBot="1">
      <c r="A10" s="199"/>
      <c r="B10" s="200"/>
      <c r="C10" s="200"/>
      <c r="D10" s="200"/>
      <c r="E10" s="201"/>
      <c r="F10" s="202">
        <f t="shared" si="0"/>
        <v>0</v>
      </c>
      <c r="G10" s="199"/>
      <c r="H10" s="201"/>
      <c r="I10" s="202">
        <f t="shared" si="1"/>
        <v>0</v>
      </c>
      <c r="J10" s="227">
        <f t="shared" si="2"/>
        <v>0</v>
      </c>
      <c r="K10" s="203"/>
      <c r="L10" s="224" t="e">
        <f t="shared" si="3"/>
        <v>#DIV/0!</v>
      </c>
      <c r="M10" s="204"/>
    </row>
    <row r="11" spans="1:15" ht="13.5" thickBot="1">
      <c r="A11" s="205"/>
      <c r="B11" s="206"/>
      <c r="C11" s="206"/>
      <c r="D11" s="206"/>
      <c r="E11" s="207"/>
      <c r="F11" s="208">
        <f t="shared" si="0"/>
        <v>0</v>
      </c>
      <c r="G11" s="205"/>
      <c r="H11" s="207"/>
      <c r="I11" s="208">
        <f t="shared" si="1"/>
        <v>0</v>
      </c>
      <c r="J11" s="242">
        <f t="shared" si="2"/>
        <v>0</v>
      </c>
      <c r="K11" s="209"/>
      <c r="L11" s="225" t="e">
        <f t="shared" si="3"/>
        <v>#DIV/0!</v>
      </c>
      <c r="M11" s="210"/>
    </row>
    <row r="12" spans="1:15" ht="13.5" thickBot="1">
      <c r="A12" s="199"/>
      <c r="B12" s="200"/>
      <c r="C12" s="200"/>
      <c r="D12" s="200"/>
      <c r="E12" s="201"/>
      <c r="F12" s="202">
        <f t="shared" si="0"/>
        <v>0</v>
      </c>
      <c r="G12" s="199"/>
      <c r="H12" s="201"/>
      <c r="I12" s="202">
        <f t="shared" si="1"/>
        <v>0</v>
      </c>
      <c r="J12" s="227">
        <f t="shared" si="2"/>
        <v>0</v>
      </c>
      <c r="K12" s="203"/>
      <c r="L12" s="224" t="e">
        <f t="shared" si="3"/>
        <v>#DIV/0!</v>
      </c>
      <c r="M12" s="204"/>
    </row>
    <row r="13" spans="1:15" ht="13.5" thickBot="1">
      <c r="A13" s="205"/>
      <c r="B13" s="206"/>
      <c r="C13" s="206"/>
      <c r="D13" s="206"/>
      <c r="E13" s="207"/>
      <c r="F13" s="208">
        <f t="shared" si="0"/>
        <v>0</v>
      </c>
      <c r="G13" s="205"/>
      <c r="H13" s="207"/>
      <c r="I13" s="208">
        <f t="shared" si="1"/>
        <v>0</v>
      </c>
      <c r="J13" s="242">
        <f t="shared" si="2"/>
        <v>0</v>
      </c>
      <c r="K13" s="209"/>
      <c r="L13" s="225" t="e">
        <f t="shared" si="3"/>
        <v>#DIV/0!</v>
      </c>
      <c r="M13" s="210"/>
    </row>
    <row r="14" spans="1:15" ht="13.5" thickBot="1">
      <c r="A14" s="199"/>
      <c r="B14" s="200"/>
      <c r="C14" s="200"/>
      <c r="D14" s="200"/>
      <c r="E14" s="201"/>
      <c r="F14" s="202">
        <f t="shared" si="0"/>
        <v>0</v>
      </c>
      <c r="G14" s="199"/>
      <c r="H14" s="201"/>
      <c r="I14" s="202">
        <f t="shared" si="1"/>
        <v>0</v>
      </c>
      <c r="J14" s="227">
        <f t="shared" si="2"/>
        <v>0</v>
      </c>
      <c r="K14" s="203"/>
      <c r="L14" s="224" t="e">
        <f t="shared" si="3"/>
        <v>#DIV/0!</v>
      </c>
      <c r="M14" s="204"/>
    </row>
    <row r="15" spans="1:15" ht="13.5" thickBot="1">
      <c r="A15" s="205"/>
      <c r="B15" s="206"/>
      <c r="C15" s="206"/>
      <c r="D15" s="206"/>
      <c r="E15" s="207"/>
      <c r="F15" s="208">
        <f t="shared" si="0"/>
        <v>0</v>
      </c>
      <c r="G15" s="205"/>
      <c r="H15" s="207"/>
      <c r="I15" s="208">
        <f t="shared" si="1"/>
        <v>0</v>
      </c>
      <c r="J15" s="242">
        <f t="shared" si="2"/>
        <v>0</v>
      </c>
      <c r="K15" s="209"/>
      <c r="L15" s="225" t="e">
        <f t="shared" si="3"/>
        <v>#DIV/0!</v>
      </c>
      <c r="M15" s="210"/>
    </row>
    <row r="16" spans="1:15" ht="13.5" thickBot="1">
      <c r="A16" s="199"/>
      <c r="B16" s="200"/>
      <c r="C16" s="200"/>
      <c r="D16" s="200"/>
      <c r="E16" s="201"/>
      <c r="F16" s="202">
        <f t="shared" si="0"/>
        <v>0</v>
      </c>
      <c r="G16" s="199"/>
      <c r="H16" s="201"/>
      <c r="I16" s="202">
        <f t="shared" si="1"/>
        <v>0</v>
      </c>
      <c r="J16" s="227">
        <f>IF(H16= "&lt;&gt;", J16, IF(C16="SHORT", (F16-I16)+K16, (I16-F16)+K16))</f>
        <v>0</v>
      </c>
      <c r="K16" s="227"/>
      <c r="L16" s="224" t="e">
        <f t="shared" si="3"/>
        <v>#DIV/0!</v>
      </c>
      <c r="M16" s="204"/>
    </row>
    <row r="17" spans="1:13" ht="13.5" thickBot="1">
      <c r="A17" s="205"/>
      <c r="B17" s="206"/>
      <c r="C17" s="206"/>
      <c r="D17" s="206"/>
      <c r="E17" s="207"/>
      <c r="F17" s="208">
        <f t="shared" si="0"/>
        <v>0</v>
      </c>
      <c r="G17" s="205"/>
      <c r="H17" s="207"/>
      <c r="I17" s="208">
        <f t="shared" si="1"/>
        <v>0</v>
      </c>
      <c r="J17" s="242">
        <f>IF(H17= "&lt;&gt;", J17, IF(C17="SHORT", (F17-I17)+K17, (I17-F17)+K17))</f>
        <v>0</v>
      </c>
      <c r="K17" s="209"/>
      <c r="L17" s="225" t="e">
        <f t="shared" si="3"/>
        <v>#DIV/0!</v>
      </c>
      <c r="M17" s="210"/>
    </row>
    <row r="18" spans="1:13" ht="13.5" thickBot="1">
      <c r="A18" s="199"/>
      <c r="B18" s="200"/>
      <c r="C18" s="200"/>
      <c r="D18" s="200"/>
      <c r="E18" s="201"/>
      <c r="F18" s="202">
        <f t="shared" si="0"/>
        <v>0</v>
      </c>
      <c r="G18" s="199"/>
      <c r="H18" s="201"/>
      <c r="I18" s="202">
        <f t="shared" si="1"/>
        <v>0</v>
      </c>
      <c r="J18" s="227">
        <f t="shared" ref="J18:J81" si="4">IF(C18="SHORT", (F18-I18)+K18, (I18-F18)+K18)</f>
        <v>0</v>
      </c>
      <c r="K18" s="203"/>
      <c r="L18" s="224" t="e">
        <f t="shared" si="3"/>
        <v>#DIV/0!</v>
      </c>
      <c r="M18" s="204"/>
    </row>
    <row r="19" spans="1:13" ht="13.5" thickBot="1">
      <c r="A19" s="205"/>
      <c r="B19" s="206"/>
      <c r="C19" s="206"/>
      <c r="D19" s="206"/>
      <c r="E19" s="207"/>
      <c r="F19" s="208">
        <f t="shared" si="0"/>
        <v>0</v>
      </c>
      <c r="G19" s="205"/>
      <c r="H19" s="207"/>
      <c r="I19" s="208">
        <f t="shared" si="1"/>
        <v>0</v>
      </c>
      <c r="J19" s="242">
        <f t="shared" si="4"/>
        <v>0</v>
      </c>
      <c r="K19" s="209"/>
      <c r="L19" s="225" t="e">
        <f t="shared" si="3"/>
        <v>#DIV/0!</v>
      </c>
      <c r="M19" s="210"/>
    </row>
    <row r="20" spans="1:13" ht="13.5" thickBot="1">
      <c r="A20" s="199"/>
      <c r="B20" s="200"/>
      <c r="C20" s="200"/>
      <c r="D20" s="200"/>
      <c r="E20" s="201"/>
      <c r="F20" s="202">
        <f t="shared" si="0"/>
        <v>0</v>
      </c>
      <c r="G20" s="199"/>
      <c r="H20" s="201"/>
      <c r="I20" s="202">
        <f t="shared" si="1"/>
        <v>0</v>
      </c>
      <c r="J20" s="227">
        <f t="shared" si="4"/>
        <v>0</v>
      </c>
      <c r="K20" s="203"/>
      <c r="L20" s="224" t="e">
        <f t="shared" si="3"/>
        <v>#DIV/0!</v>
      </c>
      <c r="M20" s="204"/>
    </row>
    <row r="21" spans="1:13" ht="13.5" thickBot="1">
      <c r="A21" s="205"/>
      <c r="B21" s="206"/>
      <c r="C21" s="206"/>
      <c r="D21" s="206"/>
      <c r="E21" s="207"/>
      <c r="F21" s="208">
        <f t="shared" si="0"/>
        <v>0</v>
      </c>
      <c r="G21" s="205"/>
      <c r="H21" s="207"/>
      <c r="I21" s="208">
        <f t="shared" si="1"/>
        <v>0</v>
      </c>
      <c r="J21" s="242">
        <f t="shared" si="4"/>
        <v>0</v>
      </c>
      <c r="K21" s="209"/>
      <c r="L21" s="225" t="e">
        <f t="shared" si="3"/>
        <v>#DIV/0!</v>
      </c>
      <c r="M21" s="210"/>
    </row>
    <row r="22" spans="1:13" ht="13.5" thickBot="1">
      <c r="A22" s="199"/>
      <c r="B22" s="200"/>
      <c r="C22" s="200"/>
      <c r="D22" s="200"/>
      <c r="E22" s="201"/>
      <c r="F22" s="202">
        <f t="shared" si="0"/>
        <v>0</v>
      </c>
      <c r="G22" s="199"/>
      <c r="H22" s="201"/>
      <c r="I22" s="202">
        <f t="shared" si="1"/>
        <v>0</v>
      </c>
      <c r="J22" s="227">
        <f t="shared" si="4"/>
        <v>0</v>
      </c>
      <c r="K22" s="203"/>
      <c r="L22" s="224" t="e">
        <f t="shared" si="3"/>
        <v>#DIV/0!</v>
      </c>
      <c r="M22" s="204"/>
    </row>
    <row r="23" spans="1:13" ht="13.5" thickBot="1">
      <c r="A23" s="205"/>
      <c r="B23" s="206"/>
      <c r="C23" s="206"/>
      <c r="D23" s="206"/>
      <c r="E23" s="207"/>
      <c r="F23" s="208">
        <f t="shared" si="0"/>
        <v>0</v>
      </c>
      <c r="G23" s="205"/>
      <c r="H23" s="207"/>
      <c r="I23" s="208">
        <f t="shared" si="1"/>
        <v>0</v>
      </c>
      <c r="J23" s="242">
        <f t="shared" si="4"/>
        <v>0</v>
      </c>
      <c r="K23" s="209"/>
      <c r="L23" s="225" t="e">
        <f t="shared" si="3"/>
        <v>#DIV/0!</v>
      </c>
      <c r="M23" s="210"/>
    </row>
    <row r="24" spans="1:13" ht="13.5" thickBot="1">
      <c r="A24" s="199"/>
      <c r="B24" s="200"/>
      <c r="C24" s="200"/>
      <c r="D24" s="200"/>
      <c r="E24" s="201"/>
      <c r="F24" s="202">
        <f t="shared" si="0"/>
        <v>0</v>
      </c>
      <c r="G24" s="199"/>
      <c r="H24" s="201"/>
      <c r="I24" s="202">
        <f t="shared" si="1"/>
        <v>0</v>
      </c>
      <c r="J24" s="227">
        <f t="shared" si="4"/>
        <v>0</v>
      </c>
      <c r="K24" s="203"/>
      <c r="L24" s="224" t="e">
        <f t="shared" si="3"/>
        <v>#DIV/0!</v>
      </c>
      <c r="M24" s="204"/>
    </row>
    <row r="25" spans="1:13" ht="13.5" thickBot="1">
      <c r="A25" s="205"/>
      <c r="B25" s="206"/>
      <c r="C25" s="206"/>
      <c r="D25" s="206"/>
      <c r="E25" s="207"/>
      <c r="F25" s="208">
        <f t="shared" si="0"/>
        <v>0</v>
      </c>
      <c r="G25" s="205"/>
      <c r="H25" s="207"/>
      <c r="I25" s="208">
        <f t="shared" si="1"/>
        <v>0</v>
      </c>
      <c r="J25" s="242">
        <f t="shared" si="4"/>
        <v>0</v>
      </c>
      <c r="K25" s="209"/>
      <c r="L25" s="225" t="e">
        <f t="shared" si="3"/>
        <v>#DIV/0!</v>
      </c>
      <c r="M25" s="210"/>
    </row>
    <row r="26" spans="1:13" ht="13.5" thickBot="1">
      <c r="A26" s="199"/>
      <c r="B26" s="200"/>
      <c r="C26" s="200"/>
      <c r="D26" s="200"/>
      <c r="E26" s="201"/>
      <c r="F26" s="202">
        <f t="shared" si="0"/>
        <v>0</v>
      </c>
      <c r="G26" s="199"/>
      <c r="H26" s="201"/>
      <c r="I26" s="202">
        <f t="shared" si="1"/>
        <v>0</v>
      </c>
      <c r="J26" s="227">
        <f t="shared" si="4"/>
        <v>0</v>
      </c>
      <c r="K26" s="203"/>
      <c r="L26" s="224" t="e">
        <f t="shared" si="3"/>
        <v>#DIV/0!</v>
      </c>
      <c r="M26" s="204"/>
    </row>
    <row r="27" spans="1:13" ht="13.5" thickBot="1">
      <c r="A27" s="205"/>
      <c r="B27" s="206"/>
      <c r="C27" s="206"/>
      <c r="D27" s="206"/>
      <c r="E27" s="207"/>
      <c r="F27" s="208">
        <f t="shared" si="0"/>
        <v>0</v>
      </c>
      <c r="G27" s="205"/>
      <c r="H27" s="207"/>
      <c r="I27" s="208">
        <f t="shared" si="1"/>
        <v>0</v>
      </c>
      <c r="J27" s="242">
        <f t="shared" si="4"/>
        <v>0</v>
      </c>
      <c r="K27" s="209"/>
      <c r="L27" s="225" t="e">
        <f t="shared" si="3"/>
        <v>#DIV/0!</v>
      </c>
      <c r="M27" s="210"/>
    </row>
    <row r="28" spans="1:13" ht="13.5" customHeight="1" thickBot="1">
      <c r="A28" s="199"/>
      <c r="B28" s="200"/>
      <c r="C28" s="200"/>
      <c r="D28" s="200"/>
      <c r="E28" s="201"/>
      <c r="F28" s="202">
        <f t="shared" si="0"/>
        <v>0</v>
      </c>
      <c r="G28" s="199"/>
      <c r="H28" s="201"/>
      <c r="I28" s="202">
        <f t="shared" si="1"/>
        <v>0</v>
      </c>
      <c r="J28" s="227">
        <f t="shared" si="4"/>
        <v>0</v>
      </c>
      <c r="K28" s="203"/>
      <c r="L28" s="224" t="e">
        <f t="shared" si="3"/>
        <v>#DIV/0!</v>
      </c>
      <c r="M28" s="204"/>
    </row>
    <row r="29" spans="1:13" s="235" customFormat="1" ht="12.75" customHeight="1" thickBot="1">
      <c r="A29" s="230"/>
      <c r="B29" s="231"/>
      <c r="C29" s="231"/>
      <c r="D29" s="231"/>
      <c r="E29" s="231"/>
      <c r="F29" s="208">
        <f t="shared" si="0"/>
        <v>0</v>
      </c>
      <c r="G29" s="230"/>
      <c r="H29" s="231"/>
      <c r="I29" s="208">
        <f t="shared" si="1"/>
        <v>0</v>
      </c>
      <c r="J29" s="242">
        <f t="shared" si="4"/>
        <v>0</v>
      </c>
      <c r="K29" s="209"/>
      <c r="L29" s="225" t="e">
        <f t="shared" si="3"/>
        <v>#DIV/0!</v>
      </c>
      <c r="M29" s="234"/>
    </row>
    <row r="30" spans="1:13" ht="12.75" customHeight="1" thickBot="1">
      <c r="A30" s="199"/>
      <c r="B30" s="200"/>
      <c r="C30" s="200"/>
      <c r="D30" s="200"/>
      <c r="E30" s="229"/>
      <c r="F30" s="202">
        <f t="shared" si="0"/>
        <v>0</v>
      </c>
      <c r="G30" s="199"/>
      <c r="H30" s="229"/>
      <c r="I30" s="202">
        <f t="shared" si="1"/>
        <v>0</v>
      </c>
      <c r="J30" s="227">
        <f t="shared" si="4"/>
        <v>0</v>
      </c>
      <c r="K30" s="227"/>
      <c r="L30" s="224" t="e">
        <f t="shared" si="3"/>
        <v>#DIV/0!</v>
      </c>
      <c r="M30" s="204"/>
    </row>
    <row r="31" spans="1:13" ht="13.5" thickBot="1">
      <c r="A31" s="205"/>
      <c r="B31" s="206"/>
      <c r="C31" s="206"/>
      <c r="D31" s="206"/>
      <c r="E31" s="207"/>
      <c r="F31" s="208">
        <f t="shared" si="0"/>
        <v>0</v>
      </c>
      <c r="G31" s="205"/>
      <c r="H31" s="207"/>
      <c r="I31" s="208">
        <f t="shared" si="1"/>
        <v>0</v>
      </c>
      <c r="J31" s="242">
        <f t="shared" si="4"/>
        <v>0</v>
      </c>
      <c r="K31" s="209"/>
      <c r="L31" s="225" t="e">
        <f t="shared" si="3"/>
        <v>#DIV/0!</v>
      </c>
      <c r="M31" s="210"/>
    </row>
    <row r="32" spans="1:13" ht="13.5" thickBot="1">
      <c r="A32" s="199"/>
      <c r="B32" s="200"/>
      <c r="C32" s="200"/>
      <c r="D32" s="200"/>
      <c r="E32" s="201"/>
      <c r="F32" s="202">
        <f t="shared" si="0"/>
        <v>0</v>
      </c>
      <c r="G32" s="199"/>
      <c r="H32" s="201"/>
      <c r="I32" s="202">
        <f t="shared" si="1"/>
        <v>0</v>
      </c>
      <c r="J32" s="227">
        <f t="shared" si="4"/>
        <v>0</v>
      </c>
      <c r="K32" s="203"/>
      <c r="L32" s="224" t="e">
        <f t="shared" si="3"/>
        <v>#DIV/0!</v>
      </c>
      <c r="M32" s="204"/>
    </row>
    <row r="33" spans="1:13" ht="13.5" thickBot="1">
      <c r="A33" s="205"/>
      <c r="B33" s="206"/>
      <c r="C33" s="206"/>
      <c r="D33" s="206"/>
      <c r="E33" s="207"/>
      <c r="F33" s="208">
        <f t="shared" si="0"/>
        <v>0</v>
      </c>
      <c r="G33" s="205"/>
      <c r="H33" s="207"/>
      <c r="I33" s="208">
        <f t="shared" si="1"/>
        <v>0</v>
      </c>
      <c r="J33" s="242">
        <f t="shared" si="4"/>
        <v>0</v>
      </c>
      <c r="K33" s="209"/>
      <c r="L33" s="225" t="e">
        <f t="shared" si="3"/>
        <v>#DIV/0!</v>
      </c>
      <c r="M33" s="210"/>
    </row>
    <row r="34" spans="1:13" ht="13.5" thickBot="1">
      <c r="A34" s="199"/>
      <c r="B34" s="200"/>
      <c r="C34" s="200"/>
      <c r="D34" s="200"/>
      <c r="E34" s="201"/>
      <c r="F34" s="202">
        <f t="shared" si="0"/>
        <v>0</v>
      </c>
      <c r="G34" s="199"/>
      <c r="H34" s="201"/>
      <c r="I34" s="202">
        <f t="shared" si="1"/>
        <v>0</v>
      </c>
      <c r="J34" s="227">
        <f t="shared" si="4"/>
        <v>0</v>
      </c>
      <c r="K34" s="203"/>
      <c r="L34" s="224" t="e">
        <f t="shared" si="3"/>
        <v>#DIV/0!</v>
      </c>
      <c r="M34" s="204"/>
    </row>
    <row r="35" spans="1:13" ht="13.5" thickBot="1">
      <c r="A35" s="205"/>
      <c r="B35" s="206"/>
      <c r="C35" s="206"/>
      <c r="D35" s="206"/>
      <c r="E35" s="207"/>
      <c r="F35" s="208">
        <f t="shared" si="0"/>
        <v>0</v>
      </c>
      <c r="G35" s="205"/>
      <c r="H35" s="207"/>
      <c r="I35" s="208">
        <f t="shared" si="1"/>
        <v>0</v>
      </c>
      <c r="J35" s="242">
        <f t="shared" si="4"/>
        <v>0</v>
      </c>
      <c r="K35" s="209"/>
      <c r="L35" s="225" t="e">
        <f t="shared" si="3"/>
        <v>#DIV/0!</v>
      </c>
      <c r="M35" s="210"/>
    </row>
    <row r="36" spans="1:13" ht="13.5" thickBot="1">
      <c r="A36" s="199"/>
      <c r="B36" s="200"/>
      <c r="C36" s="200"/>
      <c r="D36" s="200"/>
      <c r="E36" s="201"/>
      <c r="F36" s="202">
        <f t="shared" si="0"/>
        <v>0</v>
      </c>
      <c r="G36" s="199"/>
      <c r="H36" s="201"/>
      <c r="I36" s="202">
        <f t="shared" si="1"/>
        <v>0</v>
      </c>
      <c r="J36" s="227">
        <f t="shared" si="4"/>
        <v>0</v>
      </c>
      <c r="K36" s="203"/>
      <c r="L36" s="224" t="e">
        <f t="shared" si="3"/>
        <v>#DIV/0!</v>
      </c>
      <c r="M36" s="204"/>
    </row>
    <row r="37" spans="1:13" s="235" customFormat="1" thickBot="1">
      <c r="A37" s="230"/>
      <c r="B37" s="231"/>
      <c r="C37" s="231"/>
      <c r="D37" s="231"/>
      <c r="E37" s="231"/>
      <c r="F37" s="208">
        <f t="shared" si="0"/>
        <v>0</v>
      </c>
      <c r="G37" s="230"/>
      <c r="H37" s="231"/>
      <c r="I37" s="208">
        <f t="shared" si="1"/>
        <v>0</v>
      </c>
      <c r="J37" s="243">
        <f t="shared" si="4"/>
        <v>0</v>
      </c>
      <c r="K37" s="232"/>
      <c r="L37" s="233" t="e">
        <f t="shared" si="3"/>
        <v>#DIV/0!</v>
      </c>
      <c r="M37" s="234"/>
    </row>
    <row r="38" spans="1:13" ht="13.5" thickBot="1">
      <c r="A38" s="199"/>
      <c r="B38" s="200"/>
      <c r="C38" s="200"/>
      <c r="D38" s="200"/>
      <c r="E38" s="201"/>
      <c r="F38" s="202">
        <f t="shared" si="0"/>
        <v>0</v>
      </c>
      <c r="G38" s="199"/>
      <c r="H38" s="201"/>
      <c r="I38" s="202">
        <f t="shared" si="1"/>
        <v>0</v>
      </c>
      <c r="J38" s="227">
        <f t="shared" si="4"/>
        <v>0</v>
      </c>
      <c r="K38" s="203"/>
      <c r="L38" s="224" t="e">
        <f t="shared" si="3"/>
        <v>#DIV/0!</v>
      </c>
      <c r="M38" s="204"/>
    </row>
    <row r="39" spans="1:13" ht="13.5" thickBot="1">
      <c r="A39" s="205"/>
      <c r="B39" s="206"/>
      <c r="C39" s="206"/>
      <c r="D39" s="206"/>
      <c r="E39" s="207"/>
      <c r="F39" s="208">
        <f t="shared" si="0"/>
        <v>0</v>
      </c>
      <c r="G39" s="205"/>
      <c r="H39" s="207"/>
      <c r="I39" s="208">
        <f t="shared" si="1"/>
        <v>0</v>
      </c>
      <c r="J39" s="242">
        <f t="shared" si="4"/>
        <v>0</v>
      </c>
      <c r="K39" s="209"/>
      <c r="L39" s="225" t="e">
        <f t="shared" si="3"/>
        <v>#DIV/0!</v>
      </c>
      <c r="M39" s="210"/>
    </row>
    <row r="40" spans="1:13" ht="13.5" thickBot="1">
      <c r="A40" s="199"/>
      <c r="B40" s="200"/>
      <c r="C40" s="200"/>
      <c r="D40" s="200"/>
      <c r="E40" s="201"/>
      <c r="F40" s="202">
        <f t="shared" si="0"/>
        <v>0</v>
      </c>
      <c r="G40" s="199"/>
      <c r="H40" s="201"/>
      <c r="I40" s="202">
        <f t="shared" si="1"/>
        <v>0</v>
      </c>
      <c r="J40" s="227">
        <f t="shared" si="4"/>
        <v>0</v>
      </c>
      <c r="K40" s="203"/>
      <c r="L40" s="224" t="e">
        <f t="shared" si="3"/>
        <v>#DIV/0!</v>
      </c>
      <c r="M40" s="204"/>
    </row>
    <row r="41" spans="1:13" ht="13.5" thickBot="1">
      <c r="A41" s="205"/>
      <c r="B41" s="206"/>
      <c r="C41" s="206"/>
      <c r="D41" s="206"/>
      <c r="E41" s="207"/>
      <c r="F41" s="208">
        <f t="shared" si="0"/>
        <v>0</v>
      </c>
      <c r="G41" s="205"/>
      <c r="H41" s="207"/>
      <c r="I41" s="208">
        <f t="shared" si="1"/>
        <v>0</v>
      </c>
      <c r="J41" s="242">
        <f t="shared" si="4"/>
        <v>0</v>
      </c>
      <c r="K41" s="209"/>
      <c r="L41" s="225" t="e">
        <f t="shared" si="3"/>
        <v>#DIV/0!</v>
      </c>
      <c r="M41" s="210"/>
    </row>
    <row r="42" spans="1:13" ht="13.5" thickBot="1">
      <c r="A42" s="199"/>
      <c r="B42" s="200"/>
      <c r="C42" s="200"/>
      <c r="D42" s="200"/>
      <c r="E42" s="201"/>
      <c r="F42" s="202">
        <f t="shared" si="0"/>
        <v>0</v>
      </c>
      <c r="G42" s="199"/>
      <c r="H42" s="201"/>
      <c r="I42" s="202">
        <f t="shared" si="1"/>
        <v>0</v>
      </c>
      <c r="J42" s="227">
        <f t="shared" si="4"/>
        <v>0</v>
      </c>
      <c r="K42" s="203"/>
      <c r="L42" s="224" t="e">
        <f t="shared" si="3"/>
        <v>#DIV/0!</v>
      </c>
      <c r="M42" s="204"/>
    </row>
    <row r="43" spans="1:13" ht="13.5" thickBot="1">
      <c r="A43" s="205"/>
      <c r="B43" s="206"/>
      <c r="C43" s="206"/>
      <c r="D43" s="206"/>
      <c r="E43" s="207"/>
      <c r="F43" s="208">
        <f t="shared" si="0"/>
        <v>0</v>
      </c>
      <c r="G43" s="205"/>
      <c r="H43" s="207"/>
      <c r="I43" s="208">
        <f t="shared" si="1"/>
        <v>0</v>
      </c>
      <c r="J43" s="242">
        <f t="shared" si="4"/>
        <v>0</v>
      </c>
      <c r="K43" s="209"/>
      <c r="L43" s="225" t="e">
        <f t="shared" si="3"/>
        <v>#DIV/0!</v>
      </c>
      <c r="M43" s="210"/>
    </row>
    <row r="44" spans="1:13" ht="13.5" thickBot="1">
      <c r="A44" s="199"/>
      <c r="B44" s="200"/>
      <c r="C44" s="200"/>
      <c r="D44" s="200"/>
      <c r="E44" s="201"/>
      <c r="F44" s="202">
        <f t="shared" si="0"/>
        <v>0</v>
      </c>
      <c r="G44" s="199"/>
      <c r="H44" s="201"/>
      <c r="I44" s="202">
        <f t="shared" si="1"/>
        <v>0</v>
      </c>
      <c r="J44" s="227">
        <f t="shared" si="4"/>
        <v>0</v>
      </c>
      <c r="K44" s="203"/>
      <c r="L44" s="224" t="e">
        <f t="shared" si="3"/>
        <v>#DIV/0!</v>
      </c>
      <c r="M44" s="204"/>
    </row>
    <row r="45" spans="1:13" ht="13.5" thickBot="1">
      <c r="A45" s="205"/>
      <c r="B45" s="206"/>
      <c r="C45" s="206"/>
      <c r="D45" s="206"/>
      <c r="E45" s="207"/>
      <c r="F45" s="208">
        <f t="shared" si="0"/>
        <v>0</v>
      </c>
      <c r="G45" s="205"/>
      <c r="H45" s="207"/>
      <c r="I45" s="208">
        <f t="shared" si="1"/>
        <v>0</v>
      </c>
      <c r="J45" s="242">
        <f t="shared" si="4"/>
        <v>0</v>
      </c>
      <c r="K45" s="209"/>
      <c r="L45" s="225" t="e">
        <f t="shared" si="3"/>
        <v>#DIV/0!</v>
      </c>
      <c r="M45" s="210"/>
    </row>
    <row r="46" spans="1:13" ht="13.5" thickBot="1">
      <c r="A46" s="199"/>
      <c r="B46" s="200"/>
      <c r="C46" s="200"/>
      <c r="D46" s="200"/>
      <c r="E46" s="201"/>
      <c r="F46" s="202">
        <f t="shared" si="0"/>
        <v>0</v>
      </c>
      <c r="G46" s="199"/>
      <c r="H46" s="201"/>
      <c r="I46" s="202">
        <f t="shared" si="1"/>
        <v>0</v>
      </c>
      <c r="J46" s="227">
        <f t="shared" si="4"/>
        <v>0</v>
      </c>
      <c r="K46" s="203"/>
      <c r="L46" s="224" t="e">
        <f t="shared" si="3"/>
        <v>#DIV/0!</v>
      </c>
      <c r="M46" s="204"/>
    </row>
    <row r="47" spans="1:13" ht="13.5" thickBot="1">
      <c r="A47" s="205"/>
      <c r="B47" s="206"/>
      <c r="C47" s="206"/>
      <c r="D47" s="206"/>
      <c r="E47" s="207"/>
      <c r="F47" s="208">
        <f t="shared" si="0"/>
        <v>0</v>
      </c>
      <c r="G47" s="205"/>
      <c r="H47" s="207"/>
      <c r="I47" s="208">
        <f t="shared" si="1"/>
        <v>0</v>
      </c>
      <c r="J47" s="242">
        <f t="shared" si="4"/>
        <v>0</v>
      </c>
      <c r="K47" s="209"/>
      <c r="L47" s="225" t="e">
        <f t="shared" si="3"/>
        <v>#DIV/0!</v>
      </c>
      <c r="M47" s="210"/>
    </row>
    <row r="48" spans="1:13" ht="13.5" thickBot="1">
      <c r="A48" s="199"/>
      <c r="B48" s="200"/>
      <c r="C48" s="200"/>
      <c r="D48" s="200"/>
      <c r="E48" s="201"/>
      <c r="F48" s="202">
        <f t="shared" si="0"/>
        <v>0</v>
      </c>
      <c r="G48" s="199"/>
      <c r="H48" s="201"/>
      <c r="I48" s="202">
        <f t="shared" si="1"/>
        <v>0</v>
      </c>
      <c r="J48" s="227">
        <f t="shared" si="4"/>
        <v>0</v>
      </c>
      <c r="K48" s="203"/>
      <c r="L48" s="224" t="e">
        <f t="shared" si="3"/>
        <v>#DIV/0!</v>
      </c>
      <c r="M48" s="204"/>
    </row>
    <row r="49" spans="1:13" ht="13.5" thickBot="1">
      <c r="A49" s="205"/>
      <c r="B49" s="206"/>
      <c r="C49" s="206"/>
      <c r="D49" s="206"/>
      <c r="E49" s="207"/>
      <c r="F49" s="208">
        <f t="shared" si="0"/>
        <v>0</v>
      </c>
      <c r="G49" s="205"/>
      <c r="H49" s="207"/>
      <c r="I49" s="208">
        <f t="shared" si="1"/>
        <v>0</v>
      </c>
      <c r="J49" s="242">
        <f t="shared" si="4"/>
        <v>0</v>
      </c>
      <c r="K49" s="209"/>
      <c r="L49" s="225" t="e">
        <f t="shared" si="3"/>
        <v>#DIV/0!</v>
      </c>
      <c r="M49" s="210"/>
    </row>
    <row r="50" spans="1:13" ht="13.5" thickBot="1">
      <c r="A50" s="199"/>
      <c r="B50" s="200"/>
      <c r="C50" s="200"/>
      <c r="D50" s="200"/>
      <c r="E50" s="201"/>
      <c r="F50" s="202">
        <f t="shared" si="0"/>
        <v>0</v>
      </c>
      <c r="G50" s="199"/>
      <c r="H50" s="201"/>
      <c r="I50" s="202">
        <f t="shared" si="1"/>
        <v>0</v>
      </c>
      <c r="J50" s="227">
        <f t="shared" si="4"/>
        <v>0</v>
      </c>
      <c r="K50" s="203"/>
      <c r="L50" s="224" t="e">
        <f t="shared" si="3"/>
        <v>#DIV/0!</v>
      </c>
      <c r="M50" s="204"/>
    </row>
    <row r="51" spans="1:13" ht="13.5" thickBot="1">
      <c r="A51" s="205"/>
      <c r="B51" s="206"/>
      <c r="C51" s="206"/>
      <c r="D51" s="206"/>
      <c r="E51" s="207"/>
      <c r="F51" s="208">
        <f t="shared" si="0"/>
        <v>0</v>
      </c>
      <c r="G51" s="205"/>
      <c r="H51" s="207"/>
      <c r="I51" s="208">
        <f t="shared" si="1"/>
        <v>0</v>
      </c>
      <c r="J51" s="242">
        <f t="shared" si="4"/>
        <v>0</v>
      </c>
      <c r="K51" s="209"/>
      <c r="L51" s="225" t="e">
        <f t="shared" si="3"/>
        <v>#DIV/0!</v>
      </c>
      <c r="M51" s="210"/>
    </row>
    <row r="52" spans="1:13" ht="13.5" thickBot="1">
      <c r="A52" s="199"/>
      <c r="B52" s="200"/>
      <c r="C52" s="200"/>
      <c r="D52" s="200"/>
      <c r="E52" s="201"/>
      <c r="F52" s="202">
        <f t="shared" si="0"/>
        <v>0</v>
      </c>
      <c r="G52" s="199"/>
      <c r="H52" s="201"/>
      <c r="I52" s="202">
        <f t="shared" si="1"/>
        <v>0</v>
      </c>
      <c r="J52" s="227">
        <f t="shared" si="4"/>
        <v>0</v>
      </c>
      <c r="K52" s="203"/>
      <c r="L52" s="224" t="e">
        <f t="shared" si="3"/>
        <v>#DIV/0!</v>
      </c>
      <c r="M52" s="204"/>
    </row>
    <row r="53" spans="1:13" ht="13.5" thickBot="1">
      <c r="A53" s="205"/>
      <c r="B53" s="206"/>
      <c r="C53" s="206"/>
      <c r="D53" s="206"/>
      <c r="E53" s="207"/>
      <c r="F53" s="208">
        <f t="shared" si="0"/>
        <v>0</v>
      </c>
      <c r="G53" s="205"/>
      <c r="H53" s="207"/>
      <c r="I53" s="208">
        <f t="shared" si="1"/>
        <v>0</v>
      </c>
      <c r="J53" s="242">
        <f t="shared" si="4"/>
        <v>0</v>
      </c>
      <c r="K53" s="209"/>
      <c r="L53" s="225" t="e">
        <f t="shared" si="3"/>
        <v>#DIV/0!</v>
      </c>
      <c r="M53" s="210"/>
    </row>
    <row r="54" spans="1:13" ht="13.5" thickBot="1">
      <c r="A54" s="199"/>
      <c r="B54" s="200"/>
      <c r="C54" s="200"/>
      <c r="D54" s="200"/>
      <c r="E54" s="201"/>
      <c r="F54" s="202">
        <f t="shared" si="0"/>
        <v>0</v>
      </c>
      <c r="G54" s="199"/>
      <c r="H54" s="201"/>
      <c r="I54" s="202">
        <f t="shared" si="1"/>
        <v>0</v>
      </c>
      <c r="J54" s="227">
        <f t="shared" si="4"/>
        <v>0</v>
      </c>
      <c r="K54" s="203"/>
      <c r="L54" s="224" t="e">
        <f t="shared" si="3"/>
        <v>#DIV/0!</v>
      </c>
      <c r="M54" s="204"/>
    </row>
    <row r="55" spans="1:13" ht="13.5" thickBot="1">
      <c r="A55" s="205"/>
      <c r="B55" s="206"/>
      <c r="C55" s="206"/>
      <c r="D55" s="206"/>
      <c r="E55" s="207"/>
      <c r="F55" s="208">
        <f t="shared" si="0"/>
        <v>0</v>
      </c>
      <c r="G55" s="205"/>
      <c r="H55" s="207"/>
      <c r="I55" s="208">
        <f t="shared" si="1"/>
        <v>0</v>
      </c>
      <c r="J55" s="242">
        <f t="shared" si="4"/>
        <v>0</v>
      </c>
      <c r="K55" s="209"/>
      <c r="L55" s="225" t="e">
        <f t="shared" si="3"/>
        <v>#DIV/0!</v>
      </c>
      <c r="M55" s="210"/>
    </row>
    <row r="56" spans="1:13" ht="13.5" thickBot="1">
      <c r="A56" s="199"/>
      <c r="B56" s="200"/>
      <c r="C56" s="200"/>
      <c r="D56" s="200"/>
      <c r="E56" s="201"/>
      <c r="F56" s="202">
        <f t="shared" si="0"/>
        <v>0</v>
      </c>
      <c r="G56" s="199"/>
      <c r="H56" s="201"/>
      <c r="I56" s="202">
        <f t="shared" si="1"/>
        <v>0</v>
      </c>
      <c r="J56" s="227">
        <f t="shared" si="4"/>
        <v>0</v>
      </c>
      <c r="K56" s="203"/>
      <c r="L56" s="224" t="e">
        <f t="shared" si="3"/>
        <v>#DIV/0!</v>
      </c>
      <c r="M56" s="204"/>
    </row>
    <row r="57" spans="1:13" ht="13.5" thickBot="1">
      <c r="A57" s="205"/>
      <c r="B57" s="206"/>
      <c r="C57" s="206"/>
      <c r="D57" s="206"/>
      <c r="E57" s="207"/>
      <c r="F57" s="208">
        <f t="shared" si="0"/>
        <v>0</v>
      </c>
      <c r="G57" s="205"/>
      <c r="H57" s="207"/>
      <c r="I57" s="208">
        <f t="shared" si="1"/>
        <v>0</v>
      </c>
      <c r="J57" s="242">
        <f t="shared" si="4"/>
        <v>0</v>
      </c>
      <c r="K57" s="209"/>
      <c r="L57" s="225" t="e">
        <f t="shared" si="3"/>
        <v>#DIV/0!</v>
      </c>
      <c r="M57" s="210"/>
    </row>
    <row r="58" spans="1:13" ht="13.5" thickBot="1">
      <c r="A58" s="199"/>
      <c r="B58" s="200"/>
      <c r="C58" s="200"/>
      <c r="D58" s="200"/>
      <c r="E58" s="201"/>
      <c r="F58" s="202">
        <f t="shared" si="0"/>
        <v>0</v>
      </c>
      <c r="G58" s="199"/>
      <c r="H58" s="201"/>
      <c r="I58" s="202">
        <f t="shared" si="1"/>
        <v>0</v>
      </c>
      <c r="J58" s="227">
        <f t="shared" si="4"/>
        <v>0</v>
      </c>
      <c r="K58" s="203"/>
      <c r="L58" s="224" t="e">
        <f t="shared" si="3"/>
        <v>#DIV/0!</v>
      </c>
      <c r="M58" s="204"/>
    </row>
    <row r="59" spans="1:13" ht="13.5" thickBot="1">
      <c r="A59" s="205"/>
      <c r="B59" s="206"/>
      <c r="C59" s="206"/>
      <c r="D59" s="206"/>
      <c r="E59" s="207"/>
      <c r="F59" s="208">
        <f t="shared" si="0"/>
        <v>0</v>
      </c>
      <c r="G59" s="205"/>
      <c r="H59" s="207"/>
      <c r="I59" s="208">
        <f t="shared" si="1"/>
        <v>0</v>
      </c>
      <c r="J59" s="242">
        <f t="shared" si="4"/>
        <v>0</v>
      </c>
      <c r="K59" s="209"/>
      <c r="L59" s="225" t="e">
        <f t="shared" si="3"/>
        <v>#DIV/0!</v>
      </c>
      <c r="M59" s="210"/>
    </row>
    <row r="60" spans="1:13" ht="13.5" thickBot="1">
      <c r="A60" s="199"/>
      <c r="B60" s="200"/>
      <c r="C60" s="200"/>
      <c r="D60" s="200"/>
      <c r="E60" s="201"/>
      <c r="F60" s="202">
        <f t="shared" si="0"/>
        <v>0</v>
      </c>
      <c r="G60" s="199"/>
      <c r="H60" s="201"/>
      <c r="I60" s="202">
        <f t="shared" si="1"/>
        <v>0</v>
      </c>
      <c r="J60" s="227">
        <f t="shared" si="4"/>
        <v>0</v>
      </c>
      <c r="K60" s="203"/>
      <c r="L60" s="224" t="e">
        <f t="shared" si="3"/>
        <v>#DIV/0!</v>
      </c>
      <c r="M60" s="204"/>
    </row>
    <row r="61" spans="1:13" ht="13.5" thickBot="1">
      <c r="A61" s="211"/>
      <c r="B61" s="212"/>
      <c r="C61" s="212"/>
      <c r="D61" s="212"/>
      <c r="E61" s="212"/>
      <c r="F61" s="208">
        <f t="shared" si="0"/>
        <v>0</v>
      </c>
      <c r="G61" s="211"/>
      <c r="H61" s="212"/>
      <c r="I61" s="208">
        <f t="shared" si="1"/>
        <v>0</v>
      </c>
      <c r="J61" s="242">
        <f t="shared" si="4"/>
        <v>0</v>
      </c>
      <c r="K61" s="209"/>
      <c r="L61" s="225" t="e">
        <f t="shared" si="3"/>
        <v>#DIV/0!</v>
      </c>
      <c r="M61" s="210"/>
    </row>
    <row r="62" spans="1:13" ht="13.5" thickBot="1">
      <c r="A62" s="199"/>
      <c r="B62" s="200"/>
      <c r="C62" s="200"/>
      <c r="D62" s="200"/>
      <c r="E62" s="201"/>
      <c r="F62" s="202">
        <f t="shared" si="0"/>
        <v>0</v>
      </c>
      <c r="G62" s="199"/>
      <c r="H62" s="201"/>
      <c r="I62" s="202">
        <f t="shared" si="1"/>
        <v>0</v>
      </c>
      <c r="J62" s="227">
        <f t="shared" si="4"/>
        <v>0</v>
      </c>
      <c r="K62" s="203"/>
      <c r="L62" s="224" t="e">
        <f t="shared" si="3"/>
        <v>#DIV/0!</v>
      </c>
      <c r="M62" s="204"/>
    </row>
    <row r="63" spans="1:13" ht="13.5" thickBot="1">
      <c r="A63" s="205"/>
      <c r="B63" s="206"/>
      <c r="C63" s="206"/>
      <c r="D63" s="206"/>
      <c r="E63" s="207"/>
      <c r="F63" s="208">
        <f t="shared" si="0"/>
        <v>0</v>
      </c>
      <c r="G63" s="205"/>
      <c r="H63" s="207"/>
      <c r="I63" s="208">
        <f t="shared" si="1"/>
        <v>0</v>
      </c>
      <c r="J63" s="242">
        <f t="shared" si="4"/>
        <v>0</v>
      </c>
      <c r="K63" s="209"/>
      <c r="L63" s="225" t="e">
        <f t="shared" si="3"/>
        <v>#DIV/0!</v>
      </c>
      <c r="M63" s="210"/>
    </row>
    <row r="64" spans="1:13" ht="13.5" thickBot="1">
      <c r="A64" s="199"/>
      <c r="B64" s="200"/>
      <c r="C64" s="200"/>
      <c r="D64" s="200"/>
      <c r="E64" s="201"/>
      <c r="F64" s="202">
        <f t="shared" si="0"/>
        <v>0</v>
      </c>
      <c r="G64" s="199"/>
      <c r="H64" s="201"/>
      <c r="I64" s="202">
        <f t="shared" si="1"/>
        <v>0</v>
      </c>
      <c r="J64" s="227">
        <f t="shared" si="4"/>
        <v>0</v>
      </c>
      <c r="K64" s="203"/>
      <c r="L64" s="224" t="e">
        <f t="shared" si="3"/>
        <v>#DIV/0!</v>
      </c>
      <c r="M64" s="204"/>
    </row>
    <row r="65" spans="1:13" ht="13.5" thickBot="1">
      <c r="A65" s="205"/>
      <c r="B65" s="206"/>
      <c r="C65" s="206"/>
      <c r="D65" s="206"/>
      <c r="E65" s="207"/>
      <c r="F65" s="208">
        <f t="shared" si="0"/>
        <v>0</v>
      </c>
      <c r="G65" s="205"/>
      <c r="H65" s="207"/>
      <c r="I65" s="208">
        <f t="shared" si="1"/>
        <v>0</v>
      </c>
      <c r="J65" s="242">
        <f t="shared" si="4"/>
        <v>0</v>
      </c>
      <c r="K65" s="209"/>
      <c r="L65" s="225" t="e">
        <f t="shared" si="3"/>
        <v>#DIV/0!</v>
      </c>
      <c r="M65" s="210"/>
    </row>
    <row r="66" spans="1:13" ht="13.5" thickBot="1">
      <c r="A66" s="199"/>
      <c r="B66" s="200"/>
      <c r="C66" s="200"/>
      <c r="D66" s="200"/>
      <c r="E66" s="201"/>
      <c r="F66" s="202">
        <f t="shared" si="0"/>
        <v>0</v>
      </c>
      <c r="G66" s="199"/>
      <c r="H66" s="201"/>
      <c r="I66" s="202">
        <f t="shared" si="1"/>
        <v>0</v>
      </c>
      <c r="J66" s="227">
        <f t="shared" si="4"/>
        <v>0</v>
      </c>
      <c r="K66" s="203"/>
      <c r="L66" s="224" t="e">
        <f t="shared" si="3"/>
        <v>#DIV/0!</v>
      </c>
      <c r="M66" s="204"/>
    </row>
    <row r="67" spans="1:13" ht="13.5" thickBot="1">
      <c r="A67" s="205"/>
      <c r="B67" s="206"/>
      <c r="C67" s="206"/>
      <c r="D67" s="206"/>
      <c r="E67" s="207"/>
      <c r="F67" s="208">
        <f t="shared" si="0"/>
        <v>0</v>
      </c>
      <c r="G67" s="205"/>
      <c r="H67" s="207"/>
      <c r="I67" s="208">
        <f t="shared" si="1"/>
        <v>0</v>
      </c>
      <c r="J67" s="242">
        <f t="shared" si="4"/>
        <v>0</v>
      </c>
      <c r="K67" s="209"/>
      <c r="L67" s="225" t="e">
        <f t="shared" si="3"/>
        <v>#DIV/0!</v>
      </c>
      <c r="M67" s="210"/>
    </row>
    <row r="68" spans="1:13" ht="13.5" thickBot="1">
      <c r="A68" s="199"/>
      <c r="B68" s="200"/>
      <c r="C68" s="200"/>
      <c r="D68" s="200"/>
      <c r="E68" s="201"/>
      <c r="F68" s="202">
        <f t="shared" si="0"/>
        <v>0</v>
      </c>
      <c r="G68" s="199"/>
      <c r="H68" s="201"/>
      <c r="I68" s="202">
        <f t="shared" si="1"/>
        <v>0</v>
      </c>
      <c r="J68" s="227">
        <f t="shared" si="4"/>
        <v>0</v>
      </c>
      <c r="K68" s="203"/>
      <c r="L68" s="224" t="e">
        <f t="shared" si="3"/>
        <v>#DIV/0!</v>
      </c>
      <c r="M68" s="204"/>
    </row>
    <row r="69" spans="1:13" ht="13.5" thickBot="1">
      <c r="A69" s="211"/>
      <c r="B69" s="212"/>
      <c r="C69" s="212"/>
      <c r="D69" s="212"/>
      <c r="E69" s="212"/>
      <c r="F69" s="208">
        <f t="shared" si="0"/>
        <v>0</v>
      </c>
      <c r="G69" s="211"/>
      <c r="H69" s="212"/>
      <c r="I69" s="208">
        <f t="shared" si="1"/>
        <v>0</v>
      </c>
      <c r="J69" s="242">
        <f t="shared" si="4"/>
        <v>0</v>
      </c>
      <c r="K69" s="209"/>
      <c r="L69" s="225" t="e">
        <f t="shared" si="3"/>
        <v>#DIV/0!</v>
      </c>
      <c r="M69" s="210"/>
    </row>
    <row r="70" spans="1:13" ht="13.5" thickBot="1">
      <c r="A70" s="199"/>
      <c r="B70" s="200"/>
      <c r="C70" s="200"/>
      <c r="D70" s="200"/>
      <c r="E70" s="201"/>
      <c r="F70" s="202">
        <f t="shared" si="0"/>
        <v>0</v>
      </c>
      <c r="G70" s="199"/>
      <c r="H70" s="201"/>
      <c r="I70" s="202">
        <f t="shared" si="1"/>
        <v>0</v>
      </c>
      <c r="J70" s="227">
        <f t="shared" si="4"/>
        <v>0</v>
      </c>
      <c r="K70" s="203"/>
      <c r="L70" s="224" t="e">
        <f t="shared" si="3"/>
        <v>#DIV/0!</v>
      </c>
      <c r="M70" s="204"/>
    </row>
    <row r="71" spans="1:13" ht="13.5" thickBot="1">
      <c r="A71" s="205"/>
      <c r="B71" s="206"/>
      <c r="C71" s="206"/>
      <c r="D71" s="206"/>
      <c r="E71" s="207"/>
      <c r="F71" s="208">
        <f t="shared" si="0"/>
        <v>0</v>
      </c>
      <c r="G71" s="205"/>
      <c r="H71" s="207"/>
      <c r="I71" s="208">
        <f t="shared" si="1"/>
        <v>0</v>
      </c>
      <c r="J71" s="242">
        <f t="shared" si="4"/>
        <v>0</v>
      </c>
      <c r="K71" s="209"/>
      <c r="L71" s="225" t="e">
        <f t="shared" si="3"/>
        <v>#DIV/0!</v>
      </c>
      <c r="M71" s="210"/>
    </row>
    <row r="72" spans="1:13" ht="13.5" thickBot="1">
      <c r="A72" s="199"/>
      <c r="B72" s="200"/>
      <c r="C72" s="200"/>
      <c r="D72" s="200"/>
      <c r="E72" s="201"/>
      <c r="F72" s="202">
        <f t="shared" ref="F72:F135" si="5">D72*E72</f>
        <v>0</v>
      </c>
      <c r="G72" s="199"/>
      <c r="H72" s="201"/>
      <c r="I72" s="202">
        <f t="shared" ref="I72:I135" si="6">H72*D72</f>
        <v>0</v>
      </c>
      <c r="J72" s="227">
        <f t="shared" si="4"/>
        <v>0</v>
      </c>
      <c r="K72" s="203"/>
      <c r="L72" s="224" t="e">
        <f t="shared" ref="L72:L135" si="7">IF(J72&gt;"0",-(J72/F72),(J72/F72))</f>
        <v>#DIV/0!</v>
      </c>
      <c r="M72" s="204"/>
    </row>
    <row r="73" spans="1:13" ht="13.5" thickBot="1">
      <c r="A73" s="205"/>
      <c r="B73" s="206"/>
      <c r="C73" s="206"/>
      <c r="D73" s="206"/>
      <c r="E73" s="207"/>
      <c r="F73" s="208">
        <f t="shared" si="5"/>
        <v>0</v>
      </c>
      <c r="G73" s="205"/>
      <c r="H73" s="207"/>
      <c r="I73" s="208">
        <f t="shared" si="6"/>
        <v>0</v>
      </c>
      <c r="J73" s="242">
        <f t="shared" si="4"/>
        <v>0</v>
      </c>
      <c r="K73" s="209"/>
      <c r="L73" s="225" t="e">
        <f t="shared" si="7"/>
        <v>#DIV/0!</v>
      </c>
      <c r="M73" s="210"/>
    </row>
    <row r="74" spans="1:13" ht="13.5" thickBot="1">
      <c r="A74" s="199"/>
      <c r="B74" s="200"/>
      <c r="C74" s="200"/>
      <c r="D74" s="200"/>
      <c r="E74" s="201"/>
      <c r="F74" s="202">
        <f t="shared" si="5"/>
        <v>0</v>
      </c>
      <c r="G74" s="199"/>
      <c r="H74" s="201"/>
      <c r="I74" s="202">
        <f t="shared" si="6"/>
        <v>0</v>
      </c>
      <c r="J74" s="227">
        <f t="shared" si="4"/>
        <v>0</v>
      </c>
      <c r="K74" s="203"/>
      <c r="L74" s="224" t="e">
        <f t="shared" si="7"/>
        <v>#DIV/0!</v>
      </c>
      <c r="M74" s="204"/>
    </row>
    <row r="75" spans="1:13" ht="13.5" thickBot="1">
      <c r="A75" s="205"/>
      <c r="B75" s="206"/>
      <c r="C75" s="206"/>
      <c r="D75" s="206"/>
      <c r="E75" s="207"/>
      <c r="F75" s="208">
        <f t="shared" si="5"/>
        <v>0</v>
      </c>
      <c r="G75" s="205"/>
      <c r="H75" s="207"/>
      <c r="I75" s="208">
        <f t="shared" si="6"/>
        <v>0</v>
      </c>
      <c r="J75" s="242">
        <f t="shared" si="4"/>
        <v>0</v>
      </c>
      <c r="K75" s="209"/>
      <c r="L75" s="225" t="e">
        <f t="shared" si="7"/>
        <v>#DIV/0!</v>
      </c>
      <c r="M75" s="210"/>
    </row>
    <row r="76" spans="1:13" ht="13.5" thickBot="1">
      <c r="A76" s="199"/>
      <c r="B76" s="200"/>
      <c r="C76" s="200"/>
      <c r="D76" s="200"/>
      <c r="E76" s="201"/>
      <c r="F76" s="202">
        <f t="shared" si="5"/>
        <v>0</v>
      </c>
      <c r="G76" s="199"/>
      <c r="H76" s="201"/>
      <c r="I76" s="202">
        <f t="shared" si="6"/>
        <v>0</v>
      </c>
      <c r="J76" s="227">
        <f t="shared" si="4"/>
        <v>0</v>
      </c>
      <c r="K76" s="203"/>
      <c r="L76" s="224" t="e">
        <f t="shared" si="7"/>
        <v>#DIV/0!</v>
      </c>
      <c r="M76" s="204"/>
    </row>
    <row r="77" spans="1:13" ht="13.5" thickBot="1">
      <c r="A77" s="205"/>
      <c r="B77" s="206"/>
      <c r="C77" s="206"/>
      <c r="D77" s="206"/>
      <c r="E77" s="207"/>
      <c r="F77" s="208">
        <f t="shared" si="5"/>
        <v>0</v>
      </c>
      <c r="G77" s="205"/>
      <c r="H77" s="207"/>
      <c r="I77" s="208">
        <f t="shared" si="6"/>
        <v>0</v>
      </c>
      <c r="J77" s="242">
        <f t="shared" si="4"/>
        <v>0</v>
      </c>
      <c r="K77" s="209"/>
      <c r="L77" s="225" t="e">
        <f t="shared" si="7"/>
        <v>#DIV/0!</v>
      </c>
      <c r="M77" s="210"/>
    </row>
    <row r="78" spans="1:13" ht="13.5" thickBot="1">
      <c r="A78" s="199"/>
      <c r="B78" s="200"/>
      <c r="C78" s="200"/>
      <c r="D78" s="200"/>
      <c r="E78" s="201"/>
      <c r="F78" s="202">
        <f t="shared" si="5"/>
        <v>0</v>
      </c>
      <c r="G78" s="199"/>
      <c r="H78" s="201"/>
      <c r="I78" s="202">
        <f t="shared" si="6"/>
        <v>0</v>
      </c>
      <c r="J78" s="227">
        <f t="shared" si="4"/>
        <v>0</v>
      </c>
      <c r="K78" s="203"/>
      <c r="L78" s="224" t="e">
        <f t="shared" si="7"/>
        <v>#DIV/0!</v>
      </c>
      <c r="M78" s="204"/>
    </row>
    <row r="79" spans="1:13" ht="13.5" thickBot="1">
      <c r="A79" s="205"/>
      <c r="B79" s="206"/>
      <c r="C79" s="206"/>
      <c r="D79" s="206"/>
      <c r="E79" s="207"/>
      <c r="F79" s="208">
        <f t="shared" si="5"/>
        <v>0</v>
      </c>
      <c r="G79" s="205"/>
      <c r="H79" s="207"/>
      <c r="I79" s="208">
        <f t="shared" si="6"/>
        <v>0</v>
      </c>
      <c r="J79" s="242">
        <f t="shared" si="4"/>
        <v>0</v>
      </c>
      <c r="K79" s="209"/>
      <c r="L79" s="225" t="e">
        <f t="shared" si="7"/>
        <v>#DIV/0!</v>
      </c>
      <c r="M79" s="210"/>
    </row>
    <row r="80" spans="1:13" ht="13.5" thickBot="1">
      <c r="A80" s="199"/>
      <c r="B80" s="200"/>
      <c r="C80" s="200"/>
      <c r="D80" s="200"/>
      <c r="E80" s="201"/>
      <c r="F80" s="202">
        <f t="shared" si="5"/>
        <v>0</v>
      </c>
      <c r="G80" s="199"/>
      <c r="H80" s="201"/>
      <c r="I80" s="202">
        <f t="shared" si="6"/>
        <v>0</v>
      </c>
      <c r="J80" s="227">
        <f t="shared" si="4"/>
        <v>0</v>
      </c>
      <c r="K80" s="203"/>
      <c r="L80" s="224" t="e">
        <f t="shared" si="7"/>
        <v>#DIV/0!</v>
      </c>
      <c r="M80" s="204"/>
    </row>
    <row r="81" spans="1:13" ht="13.5" thickBot="1">
      <c r="A81" s="205"/>
      <c r="B81" s="206"/>
      <c r="C81" s="206"/>
      <c r="D81" s="206"/>
      <c r="E81" s="207"/>
      <c r="F81" s="208">
        <f t="shared" si="5"/>
        <v>0</v>
      </c>
      <c r="G81" s="205"/>
      <c r="H81" s="207"/>
      <c r="I81" s="208">
        <f t="shared" si="6"/>
        <v>0</v>
      </c>
      <c r="J81" s="242">
        <f t="shared" si="4"/>
        <v>0</v>
      </c>
      <c r="K81" s="209"/>
      <c r="L81" s="225" t="e">
        <f t="shared" si="7"/>
        <v>#DIV/0!</v>
      </c>
      <c r="M81" s="210"/>
    </row>
    <row r="82" spans="1:13" ht="13.5" thickBot="1">
      <c r="A82" s="199"/>
      <c r="B82" s="200"/>
      <c r="C82" s="200"/>
      <c r="D82" s="200"/>
      <c r="E82" s="201"/>
      <c r="F82" s="202">
        <f t="shared" si="5"/>
        <v>0</v>
      </c>
      <c r="G82" s="199"/>
      <c r="H82" s="201"/>
      <c r="I82" s="202">
        <f t="shared" si="6"/>
        <v>0</v>
      </c>
      <c r="J82" s="227">
        <f t="shared" ref="J82:J144" si="8">IF(C82="SHORT", (F82-I82)+K82, (I82-F82)+K82)</f>
        <v>0</v>
      </c>
      <c r="K82" s="203"/>
      <c r="L82" s="224" t="e">
        <f t="shared" si="7"/>
        <v>#DIV/0!</v>
      </c>
      <c r="M82" s="204"/>
    </row>
    <row r="83" spans="1:13" ht="13.5" thickBot="1">
      <c r="A83" s="205"/>
      <c r="B83" s="206"/>
      <c r="C83" s="206"/>
      <c r="D83" s="206"/>
      <c r="E83" s="207"/>
      <c r="F83" s="208">
        <f t="shared" si="5"/>
        <v>0</v>
      </c>
      <c r="G83" s="205"/>
      <c r="H83" s="207"/>
      <c r="I83" s="208">
        <f t="shared" si="6"/>
        <v>0</v>
      </c>
      <c r="J83" s="242">
        <f t="shared" si="8"/>
        <v>0</v>
      </c>
      <c r="K83" s="209"/>
      <c r="L83" s="225" t="e">
        <f t="shared" si="7"/>
        <v>#DIV/0!</v>
      </c>
      <c r="M83" s="210"/>
    </row>
    <row r="84" spans="1:13" ht="13.5" thickBot="1">
      <c r="A84" s="199"/>
      <c r="B84" s="200"/>
      <c r="C84" s="200"/>
      <c r="D84" s="200"/>
      <c r="E84" s="201"/>
      <c r="F84" s="202">
        <f t="shared" si="5"/>
        <v>0</v>
      </c>
      <c r="G84" s="199"/>
      <c r="H84" s="201"/>
      <c r="I84" s="202">
        <f t="shared" si="6"/>
        <v>0</v>
      </c>
      <c r="J84" s="227">
        <f t="shared" si="8"/>
        <v>0</v>
      </c>
      <c r="K84" s="203"/>
      <c r="L84" s="224" t="e">
        <f t="shared" si="7"/>
        <v>#DIV/0!</v>
      </c>
      <c r="M84" s="204"/>
    </row>
    <row r="85" spans="1:13" ht="13.5" thickBot="1">
      <c r="A85" s="205"/>
      <c r="B85" s="206"/>
      <c r="C85" s="206"/>
      <c r="D85" s="206"/>
      <c r="E85" s="207"/>
      <c r="F85" s="208">
        <f t="shared" si="5"/>
        <v>0</v>
      </c>
      <c r="G85" s="205"/>
      <c r="H85" s="207"/>
      <c r="I85" s="208">
        <f t="shared" si="6"/>
        <v>0</v>
      </c>
      <c r="J85" s="242">
        <f t="shared" si="8"/>
        <v>0</v>
      </c>
      <c r="K85" s="209"/>
      <c r="L85" s="225" t="e">
        <f t="shared" si="7"/>
        <v>#DIV/0!</v>
      </c>
      <c r="M85" s="210"/>
    </row>
    <row r="86" spans="1:13" ht="13.5" thickBot="1">
      <c r="A86" s="199"/>
      <c r="B86" s="200"/>
      <c r="C86" s="200"/>
      <c r="D86" s="200"/>
      <c r="E86" s="201"/>
      <c r="F86" s="202">
        <f t="shared" si="5"/>
        <v>0</v>
      </c>
      <c r="G86" s="199"/>
      <c r="H86" s="201"/>
      <c r="I86" s="202">
        <f t="shared" si="6"/>
        <v>0</v>
      </c>
      <c r="J86" s="227">
        <f t="shared" si="8"/>
        <v>0</v>
      </c>
      <c r="K86" s="203"/>
      <c r="L86" s="224" t="e">
        <f t="shared" si="7"/>
        <v>#DIV/0!</v>
      </c>
      <c r="M86" s="204"/>
    </row>
    <row r="87" spans="1:13" ht="13.5" thickBot="1">
      <c r="A87" s="205"/>
      <c r="B87" s="206"/>
      <c r="C87" s="206"/>
      <c r="D87" s="206"/>
      <c r="E87" s="207"/>
      <c r="F87" s="208">
        <f t="shared" si="5"/>
        <v>0</v>
      </c>
      <c r="G87" s="205"/>
      <c r="H87" s="207"/>
      <c r="I87" s="208">
        <f t="shared" si="6"/>
        <v>0</v>
      </c>
      <c r="J87" s="242">
        <f t="shared" si="8"/>
        <v>0</v>
      </c>
      <c r="K87" s="209"/>
      <c r="L87" s="225" t="e">
        <f t="shared" si="7"/>
        <v>#DIV/0!</v>
      </c>
      <c r="M87" s="210"/>
    </row>
    <row r="88" spans="1:13" ht="13.5" thickBot="1">
      <c r="A88" s="199"/>
      <c r="B88" s="200"/>
      <c r="C88" s="200"/>
      <c r="D88" s="200"/>
      <c r="E88" s="201"/>
      <c r="F88" s="202">
        <f t="shared" si="5"/>
        <v>0</v>
      </c>
      <c r="G88" s="199"/>
      <c r="H88" s="201"/>
      <c r="I88" s="202">
        <f t="shared" si="6"/>
        <v>0</v>
      </c>
      <c r="J88" s="227">
        <f t="shared" si="8"/>
        <v>0</v>
      </c>
      <c r="K88" s="203"/>
      <c r="L88" s="224" t="e">
        <f t="shared" si="7"/>
        <v>#DIV/0!</v>
      </c>
      <c r="M88" s="204"/>
    </row>
    <row r="89" spans="1:13" ht="13.5" thickBot="1">
      <c r="A89" s="205"/>
      <c r="B89" s="206"/>
      <c r="C89" s="206"/>
      <c r="D89" s="206"/>
      <c r="E89" s="207"/>
      <c r="F89" s="208">
        <f t="shared" si="5"/>
        <v>0</v>
      </c>
      <c r="G89" s="205"/>
      <c r="H89" s="207"/>
      <c r="I89" s="208">
        <f t="shared" si="6"/>
        <v>0</v>
      </c>
      <c r="J89" s="242">
        <f t="shared" si="8"/>
        <v>0</v>
      </c>
      <c r="K89" s="209"/>
      <c r="L89" s="225" t="e">
        <f t="shared" si="7"/>
        <v>#DIV/0!</v>
      </c>
      <c r="M89" s="210"/>
    </row>
    <row r="90" spans="1:13" ht="13.5" thickBot="1">
      <c r="A90" s="199"/>
      <c r="B90" s="200"/>
      <c r="C90" s="200"/>
      <c r="D90" s="200"/>
      <c r="E90" s="201"/>
      <c r="F90" s="202">
        <f t="shared" si="5"/>
        <v>0</v>
      </c>
      <c r="G90" s="199"/>
      <c r="H90" s="201"/>
      <c r="I90" s="202">
        <f t="shared" si="6"/>
        <v>0</v>
      </c>
      <c r="J90" s="227">
        <f t="shared" si="8"/>
        <v>0</v>
      </c>
      <c r="K90" s="203"/>
      <c r="L90" s="224" t="e">
        <f t="shared" si="7"/>
        <v>#DIV/0!</v>
      </c>
      <c r="M90" s="204"/>
    </row>
    <row r="91" spans="1:13" ht="13.5" thickBot="1">
      <c r="A91" s="205"/>
      <c r="B91" s="206"/>
      <c r="C91" s="206"/>
      <c r="D91" s="206"/>
      <c r="E91" s="207"/>
      <c r="F91" s="208">
        <f t="shared" si="5"/>
        <v>0</v>
      </c>
      <c r="G91" s="205"/>
      <c r="H91" s="207"/>
      <c r="I91" s="208">
        <f t="shared" si="6"/>
        <v>0</v>
      </c>
      <c r="J91" s="242">
        <f t="shared" si="8"/>
        <v>0</v>
      </c>
      <c r="K91" s="209"/>
      <c r="L91" s="225" t="e">
        <f t="shared" si="7"/>
        <v>#DIV/0!</v>
      </c>
      <c r="M91" s="210"/>
    </row>
    <row r="92" spans="1:13" ht="13.5" thickBot="1">
      <c r="A92" s="199"/>
      <c r="B92" s="200"/>
      <c r="C92" s="200"/>
      <c r="D92" s="200"/>
      <c r="E92" s="201"/>
      <c r="F92" s="202">
        <f t="shared" si="5"/>
        <v>0</v>
      </c>
      <c r="G92" s="199"/>
      <c r="H92" s="201"/>
      <c r="I92" s="202">
        <f t="shared" si="6"/>
        <v>0</v>
      </c>
      <c r="J92" s="227">
        <f t="shared" si="8"/>
        <v>0</v>
      </c>
      <c r="K92" s="203"/>
      <c r="L92" s="224" t="e">
        <f t="shared" si="7"/>
        <v>#DIV/0!</v>
      </c>
      <c r="M92" s="204"/>
    </row>
    <row r="93" spans="1:13" ht="13.5" thickBot="1">
      <c r="A93" s="211"/>
      <c r="B93" s="212"/>
      <c r="C93" s="212"/>
      <c r="D93" s="212"/>
      <c r="E93" s="212"/>
      <c r="F93" s="208">
        <f t="shared" si="5"/>
        <v>0</v>
      </c>
      <c r="G93" s="211"/>
      <c r="H93" s="212"/>
      <c r="I93" s="208">
        <f t="shared" si="6"/>
        <v>0</v>
      </c>
      <c r="J93" s="242">
        <f t="shared" si="8"/>
        <v>0</v>
      </c>
      <c r="K93" s="209"/>
      <c r="L93" s="225" t="e">
        <f t="shared" si="7"/>
        <v>#DIV/0!</v>
      </c>
      <c r="M93" s="210"/>
    </row>
    <row r="94" spans="1:13" ht="13.5" thickBot="1">
      <c r="A94" s="199"/>
      <c r="B94" s="200"/>
      <c r="C94" s="200"/>
      <c r="D94" s="200"/>
      <c r="E94" s="201"/>
      <c r="F94" s="202">
        <f t="shared" si="5"/>
        <v>0</v>
      </c>
      <c r="G94" s="199"/>
      <c r="H94" s="201"/>
      <c r="I94" s="202">
        <f t="shared" si="6"/>
        <v>0</v>
      </c>
      <c r="J94" s="227">
        <f t="shared" si="8"/>
        <v>0</v>
      </c>
      <c r="K94" s="203"/>
      <c r="L94" s="224" t="e">
        <f t="shared" si="7"/>
        <v>#DIV/0!</v>
      </c>
      <c r="M94" s="204"/>
    </row>
    <row r="95" spans="1:13" ht="13.5" thickBot="1">
      <c r="A95" s="205"/>
      <c r="B95" s="206"/>
      <c r="C95" s="206"/>
      <c r="D95" s="206"/>
      <c r="E95" s="207"/>
      <c r="F95" s="208">
        <f t="shared" si="5"/>
        <v>0</v>
      </c>
      <c r="G95" s="205"/>
      <c r="H95" s="207"/>
      <c r="I95" s="208">
        <f t="shared" si="6"/>
        <v>0</v>
      </c>
      <c r="J95" s="242">
        <f t="shared" si="8"/>
        <v>0</v>
      </c>
      <c r="K95" s="209"/>
      <c r="L95" s="225" t="e">
        <f t="shared" si="7"/>
        <v>#DIV/0!</v>
      </c>
      <c r="M95" s="210"/>
    </row>
    <row r="96" spans="1:13" ht="13.5" thickBot="1">
      <c r="A96" s="199"/>
      <c r="B96" s="200"/>
      <c r="C96" s="200"/>
      <c r="D96" s="200"/>
      <c r="E96" s="201"/>
      <c r="F96" s="202">
        <f t="shared" si="5"/>
        <v>0</v>
      </c>
      <c r="G96" s="199"/>
      <c r="H96" s="201"/>
      <c r="I96" s="202">
        <f t="shared" si="6"/>
        <v>0</v>
      </c>
      <c r="J96" s="227">
        <f t="shared" si="8"/>
        <v>0</v>
      </c>
      <c r="K96" s="203"/>
      <c r="L96" s="224" t="e">
        <f t="shared" si="7"/>
        <v>#DIV/0!</v>
      </c>
      <c r="M96" s="204"/>
    </row>
    <row r="97" spans="1:13" ht="13.5" thickBot="1">
      <c r="A97" s="205"/>
      <c r="B97" s="206"/>
      <c r="C97" s="206"/>
      <c r="D97" s="206"/>
      <c r="E97" s="207"/>
      <c r="F97" s="208">
        <f t="shared" si="5"/>
        <v>0</v>
      </c>
      <c r="G97" s="205"/>
      <c r="H97" s="207"/>
      <c r="I97" s="208">
        <f t="shared" si="6"/>
        <v>0</v>
      </c>
      <c r="J97" s="242">
        <f t="shared" si="8"/>
        <v>0</v>
      </c>
      <c r="K97" s="209"/>
      <c r="L97" s="225" t="e">
        <f t="shared" si="7"/>
        <v>#DIV/0!</v>
      </c>
      <c r="M97" s="210"/>
    </row>
    <row r="98" spans="1:13" ht="13.5" thickBot="1">
      <c r="A98" s="199"/>
      <c r="B98" s="200"/>
      <c r="C98" s="200"/>
      <c r="D98" s="200"/>
      <c r="E98" s="201"/>
      <c r="F98" s="202">
        <f t="shared" si="5"/>
        <v>0</v>
      </c>
      <c r="G98" s="199"/>
      <c r="H98" s="201"/>
      <c r="I98" s="202">
        <f t="shared" si="6"/>
        <v>0</v>
      </c>
      <c r="J98" s="227">
        <f t="shared" si="8"/>
        <v>0</v>
      </c>
      <c r="K98" s="203"/>
      <c r="L98" s="224" t="e">
        <f t="shared" si="7"/>
        <v>#DIV/0!</v>
      </c>
      <c r="M98" s="204"/>
    </row>
    <row r="99" spans="1:13" ht="13.5" thickBot="1">
      <c r="A99" s="205"/>
      <c r="B99" s="206"/>
      <c r="C99" s="206"/>
      <c r="D99" s="206"/>
      <c r="E99" s="207"/>
      <c r="F99" s="208">
        <f t="shared" si="5"/>
        <v>0</v>
      </c>
      <c r="G99" s="205"/>
      <c r="H99" s="207"/>
      <c r="I99" s="208">
        <f t="shared" si="6"/>
        <v>0</v>
      </c>
      <c r="J99" s="242">
        <f t="shared" si="8"/>
        <v>0</v>
      </c>
      <c r="K99" s="209"/>
      <c r="L99" s="225" t="e">
        <f t="shared" si="7"/>
        <v>#DIV/0!</v>
      </c>
      <c r="M99" s="210"/>
    </row>
    <row r="100" spans="1:13" ht="13.5" thickBot="1">
      <c r="A100" s="199"/>
      <c r="B100" s="200"/>
      <c r="C100" s="200"/>
      <c r="D100" s="200"/>
      <c r="E100" s="201"/>
      <c r="F100" s="202">
        <f t="shared" si="5"/>
        <v>0</v>
      </c>
      <c r="G100" s="199"/>
      <c r="H100" s="201"/>
      <c r="I100" s="202">
        <f t="shared" si="6"/>
        <v>0</v>
      </c>
      <c r="J100" s="227">
        <f t="shared" si="8"/>
        <v>0</v>
      </c>
      <c r="K100" s="203"/>
      <c r="L100" s="224" t="e">
        <f t="shared" si="7"/>
        <v>#DIV/0!</v>
      </c>
      <c r="M100" s="204"/>
    </row>
    <row r="101" spans="1:13" ht="13.5" thickBot="1">
      <c r="A101" s="211"/>
      <c r="B101" s="212"/>
      <c r="C101" s="212"/>
      <c r="D101" s="212"/>
      <c r="E101" s="212"/>
      <c r="F101" s="208">
        <f t="shared" si="5"/>
        <v>0</v>
      </c>
      <c r="G101" s="211"/>
      <c r="H101" s="212"/>
      <c r="I101" s="208">
        <f t="shared" si="6"/>
        <v>0</v>
      </c>
      <c r="J101" s="242">
        <f t="shared" si="8"/>
        <v>0</v>
      </c>
      <c r="K101" s="209"/>
      <c r="L101" s="225" t="e">
        <f t="shared" si="7"/>
        <v>#DIV/0!</v>
      </c>
      <c r="M101" s="210"/>
    </row>
    <row r="102" spans="1:13" ht="13.5" thickBot="1">
      <c r="A102" s="199"/>
      <c r="B102" s="200"/>
      <c r="C102" s="200"/>
      <c r="D102" s="200"/>
      <c r="E102" s="201"/>
      <c r="F102" s="202">
        <f t="shared" si="5"/>
        <v>0</v>
      </c>
      <c r="G102" s="199"/>
      <c r="H102" s="201"/>
      <c r="I102" s="202">
        <f t="shared" si="6"/>
        <v>0</v>
      </c>
      <c r="J102" s="227">
        <f t="shared" si="8"/>
        <v>0</v>
      </c>
      <c r="K102" s="203"/>
      <c r="L102" s="224" t="e">
        <f t="shared" si="7"/>
        <v>#DIV/0!</v>
      </c>
      <c r="M102" s="204"/>
    </row>
    <row r="103" spans="1:13" ht="13.5" thickBot="1">
      <c r="A103" s="205"/>
      <c r="B103" s="206"/>
      <c r="C103" s="206"/>
      <c r="D103" s="206"/>
      <c r="E103" s="207"/>
      <c r="F103" s="208">
        <f t="shared" si="5"/>
        <v>0</v>
      </c>
      <c r="G103" s="205"/>
      <c r="H103" s="207"/>
      <c r="I103" s="208">
        <f t="shared" si="6"/>
        <v>0</v>
      </c>
      <c r="J103" s="242">
        <f t="shared" si="8"/>
        <v>0</v>
      </c>
      <c r="K103" s="209"/>
      <c r="L103" s="225" t="e">
        <f t="shared" si="7"/>
        <v>#DIV/0!</v>
      </c>
      <c r="M103" s="210"/>
    </row>
    <row r="104" spans="1:13" ht="13.5" thickBot="1">
      <c r="A104" s="199"/>
      <c r="B104" s="200"/>
      <c r="C104" s="200"/>
      <c r="D104" s="200"/>
      <c r="E104" s="201"/>
      <c r="F104" s="202">
        <f t="shared" si="5"/>
        <v>0</v>
      </c>
      <c r="G104" s="199"/>
      <c r="H104" s="201"/>
      <c r="I104" s="202">
        <f t="shared" si="6"/>
        <v>0</v>
      </c>
      <c r="J104" s="227">
        <f t="shared" si="8"/>
        <v>0</v>
      </c>
      <c r="K104" s="203"/>
      <c r="L104" s="224" t="e">
        <f t="shared" si="7"/>
        <v>#DIV/0!</v>
      </c>
      <c r="M104" s="204"/>
    </row>
    <row r="105" spans="1:13" ht="13.5" thickBot="1">
      <c r="A105" s="205"/>
      <c r="B105" s="206"/>
      <c r="C105" s="206"/>
      <c r="D105" s="206"/>
      <c r="E105" s="207"/>
      <c r="F105" s="208">
        <f t="shared" si="5"/>
        <v>0</v>
      </c>
      <c r="G105" s="205"/>
      <c r="H105" s="207"/>
      <c r="I105" s="208">
        <f t="shared" si="6"/>
        <v>0</v>
      </c>
      <c r="J105" s="242">
        <f t="shared" si="8"/>
        <v>0</v>
      </c>
      <c r="K105" s="209"/>
      <c r="L105" s="225" t="e">
        <f t="shared" si="7"/>
        <v>#DIV/0!</v>
      </c>
      <c r="M105" s="210"/>
    </row>
    <row r="106" spans="1:13" ht="13.5" thickBot="1">
      <c r="A106" s="199"/>
      <c r="B106" s="200"/>
      <c r="C106" s="200"/>
      <c r="D106" s="200"/>
      <c r="E106" s="201"/>
      <c r="F106" s="202">
        <f t="shared" si="5"/>
        <v>0</v>
      </c>
      <c r="G106" s="199"/>
      <c r="H106" s="201"/>
      <c r="I106" s="202">
        <f t="shared" si="6"/>
        <v>0</v>
      </c>
      <c r="J106" s="227">
        <f t="shared" si="8"/>
        <v>0</v>
      </c>
      <c r="K106" s="203"/>
      <c r="L106" s="224" t="e">
        <f t="shared" si="7"/>
        <v>#DIV/0!</v>
      </c>
      <c r="M106" s="204"/>
    </row>
    <row r="107" spans="1:13" ht="13.5" thickBot="1">
      <c r="A107" s="205"/>
      <c r="B107" s="206"/>
      <c r="C107" s="206"/>
      <c r="D107" s="206"/>
      <c r="E107" s="207"/>
      <c r="F107" s="208">
        <f t="shared" si="5"/>
        <v>0</v>
      </c>
      <c r="G107" s="205"/>
      <c r="H107" s="207"/>
      <c r="I107" s="208">
        <f t="shared" si="6"/>
        <v>0</v>
      </c>
      <c r="J107" s="242">
        <f t="shared" si="8"/>
        <v>0</v>
      </c>
      <c r="K107" s="209"/>
      <c r="L107" s="225" t="e">
        <f t="shared" si="7"/>
        <v>#DIV/0!</v>
      </c>
      <c r="M107" s="210"/>
    </row>
    <row r="108" spans="1:13" ht="13.5" thickBot="1">
      <c r="A108" s="199"/>
      <c r="B108" s="200"/>
      <c r="C108" s="200"/>
      <c r="D108" s="200"/>
      <c r="E108" s="201"/>
      <c r="F108" s="202">
        <f t="shared" si="5"/>
        <v>0</v>
      </c>
      <c r="G108" s="199"/>
      <c r="H108" s="201"/>
      <c r="I108" s="202">
        <f t="shared" si="6"/>
        <v>0</v>
      </c>
      <c r="J108" s="227">
        <f t="shared" si="8"/>
        <v>0</v>
      </c>
      <c r="K108" s="203"/>
      <c r="L108" s="224" t="e">
        <f t="shared" si="7"/>
        <v>#DIV/0!</v>
      </c>
      <c r="M108" s="204"/>
    </row>
    <row r="109" spans="1:13" ht="13.5" thickBot="1">
      <c r="A109" s="205"/>
      <c r="B109" s="206"/>
      <c r="C109" s="206"/>
      <c r="D109" s="206"/>
      <c r="E109" s="207"/>
      <c r="F109" s="208">
        <f t="shared" si="5"/>
        <v>0</v>
      </c>
      <c r="G109" s="205"/>
      <c r="H109" s="207"/>
      <c r="I109" s="208">
        <f t="shared" si="6"/>
        <v>0</v>
      </c>
      <c r="J109" s="242">
        <f t="shared" si="8"/>
        <v>0</v>
      </c>
      <c r="K109" s="209"/>
      <c r="L109" s="225" t="e">
        <f t="shared" si="7"/>
        <v>#DIV/0!</v>
      </c>
      <c r="M109" s="210"/>
    </row>
    <row r="110" spans="1:13" ht="13.5" thickBot="1">
      <c r="A110" s="199"/>
      <c r="B110" s="200"/>
      <c r="C110" s="200"/>
      <c r="D110" s="200"/>
      <c r="E110" s="201"/>
      <c r="F110" s="202">
        <f t="shared" si="5"/>
        <v>0</v>
      </c>
      <c r="G110" s="199"/>
      <c r="H110" s="201"/>
      <c r="I110" s="202">
        <f t="shared" si="6"/>
        <v>0</v>
      </c>
      <c r="J110" s="227">
        <f t="shared" si="8"/>
        <v>0</v>
      </c>
      <c r="K110" s="203"/>
      <c r="L110" s="224" t="e">
        <f t="shared" si="7"/>
        <v>#DIV/0!</v>
      </c>
      <c r="M110" s="204"/>
    </row>
    <row r="111" spans="1:13" ht="13.5" thickBot="1">
      <c r="A111" s="205"/>
      <c r="B111" s="206"/>
      <c r="C111" s="206"/>
      <c r="D111" s="206"/>
      <c r="E111" s="207"/>
      <c r="F111" s="208">
        <f t="shared" si="5"/>
        <v>0</v>
      </c>
      <c r="G111" s="205"/>
      <c r="H111" s="207"/>
      <c r="I111" s="208">
        <f t="shared" si="6"/>
        <v>0</v>
      </c>
      <c r="J111" s="242">
        <f t="shared" si="8"/>
        <v>0</v>
      </c>
      <c r="K111" s="209"/>
      <c r="L111" s="225" t="e">
        <f t="shared" si="7"/>
        <v>#DIV/0!</v>
      </c>
      <c r="M111" s="210"/>
    </row>
    <row r="112" spans="1:13" ht="13.5" thickBot="1">
      <c r="A112" s="199"/>
      <c r="B112" s="200"/>
      <c r="C112" s="200"/>
      <c r="D112" s="200"/>
      <c r="E112" s="201"/>
      <c r="F112" s="202">
        <f t="shared" si="5"/>
        <v>0</v>
      </c>
      <c r="G112" s="199"/>
      <c r="H112" s="201"/>
      <c r="I112" s="202">
        <f t="shared" si="6"/>
        <v>0</v>
      </c>
      <c r="J112" s="227">
        <f t="shared" si="8"/>
        <v>0</v>
      </c>
      <c r="K112" s="203"/>
      <c r="L112" s="224" t="e">
        <f t="shared" si="7"/>
        <v>#DIV/0!</v>
      </c>
      <c r="M112" s="204"/>
    </row>
    <row r="113" spans="1:13" ht="13.5" thickBot="1">
      <c r="A113" s="205"/>
      <c r="B113" s="206"/>
      <c r="C113" s="206"/>
      <c r="D113" s="206"/>
      <c r="E113" s="207"/>
      <c r="F113" s="208">
        <f t="shared" si="5"/>
        <v>0</v>
      </c>
      <c r="G113" s="205"/>
      <c r="H113" s="207"/>
      <c r="I113" s="208">
        <f t="shared" si="6"/>
        <v>0</v>
      </c>
      <c r="J113" s="242">
        <f t="shared" si="8"/>
        <v>0</v>
      </c>
      <c r="K113" s="209"/>
      <c r="L113" s="225" t="e">
        <f t="shared" si="7"/>
        <v>#DIV/0!</v>
      </c>
      <c r="M113" s="210"/>
    </row>
    <row r="114" spans="1:13" ht="13.5" thickBot="1">
      <c r="A114" s="199"/>
      <c r="B114" s="200"/>
      <c r="C114" s="200"/>
      <c r="D114" s="200"/>
      <c r="E114" s="201"/>
      <c r="F114" s="202">
        <f t="shared" si="5"/>
        <v>0</v>
      </c>
      <c r="G114" s="199"/>
      <c r="H114" s="201"/>
      <c r="I114" s="202">
        <f t="shared" si="6"/>
        <v>0</v>
      </c>
      <c r="J114" s="227">
        <f t="shared" si="8"/>
        <v>0</v>
      </c>
      <c r="K114" s="203"/>
      <c r="L114" s="224" t="e">
        <f t="shared" si="7"/>
        <v>#DIV/0!</v>
      </c>
      <c r="M114" s="204"/>
    </row>
    <row r="115" spans="1:13" ht="13.5" thickBot="1">
      <c r="A115" s="205"/>
      <c r="B115" s="206"/>
      <c r="C115" s="206"/>
      <c r="D115" s="206"/>
      <c r="E115" s="207"/>
      <c r="F115" s="208">
        <f t="shared" si="5"/>
        <v>0</v>
      </c>
      <c r="G115" s="205"/>
      <c r="H115" s="207"/>
      <c r="I115" s="208">
        <f t="shared" si="6"/>
        <v>0</v>
      </c>
      <c r="J115" s="242">
        <f t="shared" si="8"/>
        <v>0</v>
      </c>
      <c r="K115" s="209"/>
      <c r="L115" s="225" t="e">
        <f t="shared" si="7"/>
        <v>#DIV/0!</v>
      </c>
      <c r="M115" s="210"/>
    </row>
    <row r="116" spans="1:13" ht="13.5" thickBot="1">
      <c r="A116" s="199"/>
      <c r="B116" s="200"/>
      <c r="C116" s="200"/>
      <c r="D116" s="200"/>
      <c r="E116" s="201"/>
      <c r="F116" s="202">
        <f t="shared" si="5"/>
        <v>0</v>
      </c>
      <c r="G116" s="199"/>
      <c r="H116" s="201"/>
      <c r="I116" s="202">
        <f t="shared" si="6"/>
        <v>0</v>
      </c>
      <c r="J116" s="227">
        <f t="shared" si="8"/>
        <v>0</v>
      </c>
      <c r="K116" s="203"/>
      <c r="L116" s="224" t="e">
        <f t="shared" si="7"/>
        <v>#DIV/0!</v>
      </c>
      <c r="M116" s="204"/>
    </row>
    <row r="117" spans="1:13" ht="13.5" thickBot="1">
      <c r="A117" s="205"/>
      <c r="B117" s="206"/>
      <c r="C117" s="206"/>
      <c r="D117" s="206"/>
      <c r="E117" s="207"/>
      <c r="F117" s="208">
        <f t="shared" si="5"/>
        <v>0</v>
      </c>
      <c r="G117" s="205"/>
      <c r="H117" s="207"/>
      <c r="I117" s="208">
        <f t="shared" si="6"/>
        <v>0</v>
      </c>
      <c r="J117" s="242">
        <f t="shared" si="8"/>
        <v>0</v>
      </c>
      <c r="K117" s="209"/>
      <c r="L117" s="225" t="e">
        <f t="shared" si="7"/>
        <v>#DIV/0!</v>
      </c>
      <c r="M117" s="210"/>
    </row>
    <row r="118" spans="1:13" ht="13.5" thickBot="1">
      <c r="A118" s="199"/>
      <c r="B118" s="200"/>
      <c r="C118" s="200"/>
      <c r="D118" s="200"/>
      <c r="E118" s="201"/>
      <c r="F118" s="202">
        <f t="shared" si="5"/>
        <v>0</v>
      </c>
      <c r="G118" s="199"/>
      <c r="H118" s="201"/>
      <c r="I118" s="202">
        <f t="shared" si="6"/>
        <v>0</v>
      </c>
      <c r="J118" s="227">
        <f t="shared" si="8"/>
        <v>0</v>
      </c>
      <c r="K118" s="203"/>
      <c r="L118" s="224" t="e">
        <f t="shared" si="7"/>
        <v>#DIV/0!</v>
      </c>
      <c r="M118" s="204"/>
    </row>
    <row r="119" spans="1:13" ht="13.5" thickBot="1">
      <c r="A119" s="205"/>
      <c r="B119" s="206"/>
      <c r="C119" s="206"/>
      <c r="D119" s="206"/>
      <c r="E119" s="207"/>
      <c r="F119" s="208">
        <f t="shared" si="5"/>
        <v>0</v>
      </c>
      <c r="G119" s="205"/>
      <c r="H119" s="207"/>
      <c r="I119" s="208">
        <f t="shared" si="6"/>
        <v>0</v>
      </c>
      <c r="J119" s="242">
        <f t="shared" si="8"/>
        <v>0</v>
      </c>
      <c r="K119" s="209"/>
      <c r="L119" s="225" t="e">
        <f t="shared" si="7"/>
        <v>#DIV/0!</v>
      </c>
      <c r="M119" s="210"/>
    </row>
    <row r="120" spans="1:13" ht="13.5" thickBot="1">
      <c r="A120" s="199"/>
      <c r="B120" s="200"/>
      <c r="C120" s="200"/>
      <c r="D120" s="200"/>
      <c r="E120" s="201"/>
      <c r="F120" s="202">
        <f t="shared" si="5"/>
        <v>0</v>
      </c>
      <c r="G120" s="199"/>
      <c r="H120" s="201"/>
      <c r="I120" s="202">
        <f t="shared" si="6"/>
        <v>0</v>
      </c>
      <c r="J120" s="227">
        <f t="shared" si="8"/>
        <v>0</v>
      </c>
      <c r="K120" s="203"/>
      <c r="L120" s="224" t="e">
        <f t="shared" si="7"/>
        <v>#DIV/0!</v>
      </c>
      <c r="M120" s="204"/>
    </row>
    <row r="121" spans="1:13" ht="13.5" thickBot="1">
      <c r="A121" s="205"/>
      <c r="B121" s="206"/>
      <c r="C121" s="206"/>
      <c r="D121" s="206"/>
      <c r="E121" s="207"/>
      <c r="F121" s="208">
        <f t="shared" si="5"/>
        <v>0</v>
      </c>
      <c r="G121" s="205"/>
      <c r="H121" s="207"/>
      <c r="I121" s="208">
        <f t="shared" si="6"/>
        <v>0</v>
      </c>
      <c r="J121" s="242">
        <f t="shared" si="8"/>
        <v>0</v>
      </c>
      <c r="K121" s="209"/>
      <c r="L121" s="225" t="e">
        <f t="shared" si="7"/>
        <v>#DIV/0!</v>
      </c>
      <c r="M121" s="210"/>
    </row>
    <row r="122" spans="1:13" ht="13.5" thickBot="1">
      <c r="A122" s="199"/>
      <c r="B122" s="200"/>
      <c r="C122" s="200"/>
      <c r="D122" s="200"/>
      <c r="E122" s="201"/>
      <c r="F122" s="202">
        <f t="shared" si="5"/>
        <v>0</v>
      </c>
      <c r="G122" s="199"/>
      <c r="H122" s="201"/>
      <c r="I122" s="202">
        <f t="shared" si="6"/>
        <v>0</v>
      </c>
      <c r="J122" s="227">
        <f t="shared" si="8"/>
        <v>0</v>
      </c>
      <c r="K122" s="203"/>
      <c r="L122" s="224" t="e">
        <f t="shared" si="7"/>
        <v>#DIV/0!</v>
      </c>
      <c r="M122" s="204"/>
    </row>
    <row r="123" spans="1:13" ht="13.5" thickBot="1">
      <c r="A123" s="205"/>
      <c r="B123" s="206"/>
      <c r="C123" s="206"/>
      <c r="D123" s="206"/>
      <c r="E123" s="207"/>
      <c r="F123" s="208">
        <f t="shared" si="5"/>
        <v>0</v>
      </c>
      <c r="G123" s="205"/>
      <c r="H123" s="207"/>
      <c r="I123" s="208">
        <f t="shared" si="6"/>
        <v>0</v>
      </c>
      <c r="J123" s="242">
        <f t="shared" si="8"/>
        <v>0</v>
      </c>
      <c r="K123" s="209"/>
      <c r="L123" s="225" t="e">
        <f t="shared" si="7"/>
        <v>#DIV/0!</v>
      </c>
      <c r="M123" s="210"/>
    </row>
    <row r="124" spans="1:13" ht="13.5" thickBot="1">
      <c r="A124" s="199"/>
      <c r="B124" s="200"/>
      <c r="C124" s="200"/>
      <c r="D124" s="200"/>
      <c r="E124" s="201"/>
      <c r="F124" s="202">
        <f t="shared" si="5"/>
        <v>0</v>
      </c>
      <c r="G124" s="199"/>
      <c r="H124" s="201"/>
      <c r="I124" s="202">
        <f t="shared" si="6"/>
        <v>0</v>
      </c>
      <c r="J124" s="227">
        <f t="shared" si="8"/>
        <v>0</v>
      </c>
      <c r="K124" s="203"/>
      <c r="L124" s="224" t="e">
        <f t="shared" si="7"/>
        <v>#DIV/0!</v>
      </c>
      <c r="M124" s="204"/>
    </row>
    <row r="125" spans="1:13" ht="13.5" thickBot="1">
      <c r="A125" s="211"/>
      <c r="B125" s="212"/>
      <c r="C125" s="212"/>
      <c r="D125" s="212"/>
      <c r="E125" s="212"/>
      <c r="F125" s="208">
        <f t="shared" si="5"/>
        <v>0</v>
      </c>
      <c r="G125" s="211"/>
      <c r="H125" s="212"/>
      <c r="I125" s="208">
        <f t="shared" si="6"/>
        <v>0</v>
      </c>
      <c r="J125" s="242">
        <f t="shared" si="8"/>
        <v>0</v>
      </c>
      <c r="K125" s="209"/>
      <c r="L125" s="225" t="e">
        <f t="shared" si="7"/>
        <v>#DIV/0!</v>
      </c>
      <c r="M125" s="210"/>
    </row>
    <row r="126" spans="1:13" ht="13.5" thickBot="1">
      <c r="A126" s="199"/>
      <c r="B126" s="200"/>
      <c r="C126" s="200"/>
      <c r="D126" s="200"/>
      <c r="E126" s="201"/>
      <c r="F126" s="202">
        <f t="shared" si="5"/>
        <v>0</v>
      </c>
      <c r="G126" s="199"/>
      <c r="H126" s="201"/>
      <c r="I126" s="202">
        <f t="shared" si="6"/>
        <v>0</v>
      </c>
      <c r="J126" s="227">
        <f t="shared" si="8"/>
        <v>0</v>
      </c>
      <c r="K126" s="203"/>
      <c r="L126" s="224" t="e">
        <f t="shared" si="7"/>
        <v>#DIV/0!</v>
      </c>
      <c r="M126" s="204"/>
    </row>
    <row r="127" spans="1:13" ht="13.5" thickBot="1">
      <c r="A127" s="205"/>
      <c r="B127" s="206"/>
      <c r="C127" s="206"/>
      <c r="D127" s="206"/>
      <c r="E127" s="207"/>
      <c r="F127" s="208">
        <f t="shared" si="5"/>
        <v>0</v>
      </c>
      <c r="G127" s="205"/>
      <c r="H127" s="207"/>
      <c r="I127" s="208">
        <f t="shared" si="6"/>
        <v>0</v>
      </c>
      <c r="J127" s="242">
        <f t="shared" si="8"/>
        <v>0</v>
      </c>
      <c r="K127" s="209"/>
      <c r="L127" s="225" t="e">
        <f t="shared" si="7"/>
        <v>#DIV/0!</v>
      </c>
      <c r="M127" s="210"/>
    </row>
    <row r="128" spans="1:13" ht="13.5" thickBot="1">
      <c r="A128" s="199"/>
      <c r="B128" s="200"/>
      <c r="C128" s="200"/>
      <c r="D128" s="200"/>
      <c r="E128" s="201"/>
      <c r="F128" s="202">
        <f t="shared" si="5"/>
        <v>0</v>
      </c>
      <c r="G128" s="199"/>
      <c r="H128" s="201"/>
      <c r="I128" s="202">
        <f t="shared" si="6"/>
        <v>0</v>
      </c>
      <c r="J128" s="227">
        <f t="shared" si="8"/>
        <v>0</v>
      </c>
      <c r="K128" s="203"/>
      <c r="L128" s="224" t="e">
        <f t="shared" si="7"/>
        <v>#DIV/0!</v>
      </c>
      <c r="M128" s="204"/>
    </row>
    <row r="129" spans="1:13" ht="13.5" thickBot="1">
      <c r="A129" s="205"/>
      <c r="B129" s="206"/>
      <c r="C129" s="206"/>
      <c r="D129" s="206"/>
      <c r="E129" s="207"/>
      <c r="F129" s="208">
        <f t="shared" si="5"/>
        <v>0</v>
      </c>
      <c r="G129" s="205"/>
      <c r="H129" s="207"/>
      <c r="I129" s="208">
        <f t="shared" si="6"/>
        <v>0</v>
      </c>
      <c r="J129" s="242">
        <f t="shared" si="8"/>
        <v>0</v>
      </c>
      <c r="K129" s="209"/>
      <c r="L129" s="225" t="e">
        <f t="shared" si="7"/>
        <v>#DIV/0!</v>
      </c>
      <c r="M129" s="210"/>
    </row>
    <row r="130" spans="1:13" ht="13.5" thickBot="1">
      <c r="A130" s="199"/>
      <c r="B130" s="200"/>
      <c r="C130" s="200"/>
      <c r="D130" s="200"/>
      <c r="E130" s="201"/>
      <c r="F130" s="202">
        <f t="shared" si="5"/>
        <v>0</v>
      </c>
      <c r="G130" s="199"/>
      <c r="H130" s="201"/>
      <c r="I130" s="202">
        <f t="shared" si="6"/>
        <v>0</v>
      </c>
      <c r="J130" s="227">
        <f t="shared" si="8"/>
        <v>0</v>
      </c>
      <c r="K130" s="203"/>
      <c r="L130" s="224" t="e">
        <f t="shared" si="7"/>
        <v>#DIV/0!</v>
      </c>
      <c r="M130" s="204"/>
    </row>
    <row r="131" spans="1:13" ht="13.5" thickBot="1">
      <c r="A131" s="205"/>
      <c r="B131" s="206"/>
      <c r="C131" s="206"/>
      <c r="D131" s="206"/>
      <c r="E131" s="207"/>
      <c r="F131" s="208">
        <f t="shared" si="5"/>
        <v>0</v>
      </c>
      <c r="G131" s="205"/>
      <c r="H131" s="207"/>
      <c r="I131" s="208">
        <f t="shared" si="6"/>
        <v>0</v>
      </c>
      <c r="J131" s="242">
        <f t="shared" si="8"/>
        <v>0</v>
      </c>
      <c r="K131" s="209"/>
      <c r="L131" s="225" t="e">
        <f t="shared" si="7"/>
        <v>#DIV/0!</v>
      </c>
      <c r="M131" s="210"/>
    </row>
    <row r="132" spans="1:13" ht="13.5" thickBot="1">
      <c r="A132" s="199"/>
      <c r="B132" s="200"/>
      <c r="C132" s="200"/>
      <c r="D132" s="200"/>
      <c r="E132" s="201"/>
      <c r="F132" s="202">
        <f t="shared" si="5"/>
        <v>0</v>
      </c>
      <c r="G132" s="199"/>
      <c r="H132" s="201"/>
      <c r="I132" s="202">
        <f t="shared" si="6"/>
        <v>0</v>
      </c>
      <c r="J132" s="227">
        <f t="shared" si="8"/>
        <v>0</v>
      </c>
      <c r="K132" s="203"/>
      <c r="L132" s="224" t="e">
        <f t="shared" si="7"/>
        <v>#DIV/0!</v>
      </c>
      <c r="M132" s="204"/>
    </row>
    <row r="133" spans="1:13" ht="13.5" thickBot="1">
      <c r="A133" s="211"/>
      <c r="B133" s="212"/>
      <c r="C133" s="212"/>
      <c r="D133" s="212"/>
      <c r="E133" s="212"/>
      <c r="F133" s="208">
        <f t="shared" si="5"/>
        <v>0</v>
      </c>
      <c r="G133" s="211"/>
      <c r="H133" s="212"/>
      <c r="I133" s="208">
        <f t="shared" si="6"/>
        <v>0</v>
      </c>
      <c r="J133" s="242">
        <f t="shared" si="8"/>
        <v>0</v>
      </c>
      <c r="K133" s="209"/>
      <c r="L133" s="225" t="e">
        <f t="shared" si="7"/>
        <v>#DIV/0!</v>
      </c>
      <c r="M133" s="210"/>
    </row>
    <row r="134" spans="1:13" ht="13.5" thickBot="1">
      <c r="A134" s="199"/>
      <c r="B134" s="200"/>
      <c r="C134" s="200"/>
      <c r="D134" s="200"/>
      <c r="E134" s="201"/>
      <c r="F134" s="202">
        <f t="shared" si="5"/>
        <v>0</v>
      </c>
      <c r="G134" s="199"/>
      <c r="H134" s="201"/>
      <c r="I134" s="202">
        <f t="shared" si="6"/>
        <v>0</v>
      </c>
      <c r="J134" s="227">
        <f t="shared" si="8"/>
        <v>0</v>
      </c>
      <c r="K134" s="203"/>
      <c r="L134" s="224" t="e">
        <f t="shared" si="7"/>
        <v>#DIV/0!</v>
      </c>
      <c r="M134" s="204"/>
    </row>
    <row r="135" spans="1:13" ht="13.5" thickBot="1">
      <c r="A135" s="205"/>
      <c r="B135" s="206"/>
      <c r="C135" s="206"/>
      <c r="D135" s="206"/>
      <c r="E135" s="207"/>
      <c r="F135" s="208">
        <f t="shared" si="5"/>
        <v>0</v>
      </c>
      <c r="G135" s="205"/>
      <c r="H135" s="207"/>
      <c r="I135" s="208">
        <f t="shared" si="6"/>
        <v>0</v>
      </c>
      <c r="J135" s="242">
        <f t="shared" si="8"/>
        <v>0</v>
      </c>
      <c r="K135" s="209"/>
      <c r="L135" s="225" t="e">
        <f t="shared" si="7"/>
        <v>#DIV/0!</v>
      </c>
      <c r="M135" s="210"/>
    </row>
    <row r="136" spans="1:13" ht="13.5" thickBot="1">
      <c r="A136" s="199"/>
      <c r="B136" s="200"/>
      <c r="C136" s="200"/>
      <c r="D136" s="200"/>
      <c r="E136" s="201"/>
      <c r="F136" s="202">
        <f t="shared" ref="F136:F144" si="9">D136*E136</f>
        <v>0</v>
      </c>
      <c r="G136" s="199"/>
      <c r="H136" s="201"/>
      <c r="I136" s="202">
        <f t="shared" ref="I136:I144" si="10">H136*D136</f>
        <v>0</v>
      </c>
      <c r="J136" s="227">
        <f t="shared" si="8"/>
        <v>0</v>
      </c>
      <c r="K136" s="203"/>
      <c r="L136" s="224" t="e">
        <f t="shared" ref="L136:L144" si="11">IF(J136&gt;"0",-(J136/F136),(J136/F136))</f>
        <v>#DIV/0!</v>
      </c>
      <c r="M136" s="204"/>
    </row>
    <row r="137" spans="1:13" ht="13.5" thickBot="1">
      <c r="A137" s="205"/>
      <c r="B137" s="206"/>
      <c r="C137" s="206"/>
      <c r="D137" s="206"/>
      <c r="E137" s="207"/>
      <c r="F137" s="208">
        <f t="shared" si="9"/>
        <v>0</v>
      </c>
      <c r="G137" s="205"/>
      <c r="H137" s="207"/>
      <c r="I137" s="208">
        <f t="shared" si="10"/>
        <v>0</v>
      </c>
      <c r="J137" s="242">
        <f t="shared" si="8"/>
        <v>0</v>
      </c>
      <c r="K137" s="209"/>
      <c r="L137" s="225" t="e">
        <f t="shared" si="11"/>
        <v>#DIV/0!</v>
      </c>
      <c r="M137" s="210"/>
    </row>
    <row r="138" spans="1:13" ht="13.5" thickBot="1">
      <c r="A138" s="199"/>
      <c r="B138" s="200"/>
      <c r="C138" s="200"/>
      <c r="D138" s="200"/>
      <c r="E138" s="201"/>
      <c r="F138" s="202">
        <f t="shared" si="9"/>
        <v>0</v>
      </c>
      <c r="G138" s="199"/>
      <c r="H138" s="201"/>
      <c r="I138" s="202">
        <f t="shared" si="10"/>
        <v>0</v>
      </c>
      <c r="J138" s="227">
        <f t="shared" si="8"/>
        <v>0</v>
      </c>
      <c r="K138" s="203"/>
      <c r="L138" s="224" t="e">
        <f t="shared" si="11"/>
        <v>#DIV/0!</v>
      </c>
      <c r="M138" s="204"/>
    </row>
    <row r="139" spans="1:13" ht="13.5" thickBot="1">
      <c r="A139" s="205"/>
      <c r="B139" s="206"/>
      <c r="C139" s="206"/>
      <c r="D139" s="206"/>
      <c r="E139" s="207"/>
      <c r="F139" s="208">
        <f t="shared" si="9"/>
        <v>0</v>
      </c>
      <c r="G139" s="205"/>
      <c r="H139" s="207"/>
      <c r="I139" s="208">
        <f t="shared" si="10"/>
        <v>0</v>
      </c>
      <c r="J139" s="242">
        <f t="shared" si="8"/>
        <v>0</v>
      </c>
      <c r="K139" s="209"/>
      <c r="L139" s="225" t="e">
        <f t="shared" si="11"/>
        <v>#DIV/0!</v>
      </c>
      <c r="M139" s="210"/>
    </row>
    <row r="140" spans="1:13" ht="13.5" thickBot="1">
      <c r="A140" s="199"/>
      <c r="B140" s="200"/>
      <c r="C140" s="200"/>
      <c r="D140" s="200"/>
      <c r="E140" s="201"/>
      <c r="F140" s="202">
        <f t="shared" si="9"/>
        <v>0</v>
      </c>
      <c r="G140" s="199"/>
      <c r="H140" s="201"/>
      <c r="I140" s="202">
        <f t="shared" si="10"/>
        <v>0</v>
      </c>
      <c r="J140" s="227">
        <f t="shared" si="8"/>
        <v>0</v>
      </c>
      <c r="K140" s="203"/>
      <c r="L140" s="224" t="e">
        <f t="shared" si="11"/>
        <v>#DIV/0!</v>
      </c>
      <c r="M140" s="204"/>
    </row>
    <row r="141" spans="1:13" ht="13.5" thickBot="1">
      <c r="A141" s="205"/>
      <c r="B141" s="206"/>
      <c r="C141" s="206"/>
      <c r="D141" s="206"/>
      <c r="E141" s="207"/>
      <c r="F141" s="208">
        <f t="shared" si="9"/>
        <v>0</v>
      </c>
      <c r="G141" s="205"/>
      <c r="H141" s="207"/>
      <c r="I141" s="208">
        <f t="shared" si="10"/>
        <v>0</v>
      </c>
      <c r="J141" s="242">
        <f t="shared" si="8"/>
        <v>0</v>
      </c>
      <c r="K141" s="209"/>
      <c r="L141" s="225" t="e">
        <f t="shared" si="11"/>
        <v>#DIV/0!</v>
      </c>
      <c r="M141" s="210"/>
    </row>
    <row r="142" spans="1:13" ht="13.5" thickBot="1">
      <c r="A142" s="199"/>
      <c r="B142" s="200"/>
      <c r="C142" s="200"/>
      <c r="D142" s="200"/>
      <c r="E142" s="201"/>
      <c r="F142" s="202">
        <f t="shared" si="9"/>
        <v>0</v>
      </c>
      <c r="G142" s="199"/>
      <c r="H142" s="201"/>
      <c r="I142" s="202">
        <f t="shared" si="10"/>
        <v>0</v>
      </c>
      <c r="J142" s="227">
        <f t="shared" si="8"/>
        <v>0</v>
      </c>
      <c r="K142" s="203"/>
      <c r="L142" s="224" t="e">
        <f t="shared" si="11"/>
        <v>#DIV/0!</v>
      </c>
      <c r="M142" s="204"/>
    </row>
    <row r="143" spans="1:13" ht="13.5" thickBot="1">
      <c r="A143" s="205"/>
      <c r="B143" s="206"/>
      <c r="C143" s="206"/>
      <c r="D143" s="206"/>
      <c r="E143" s="207"/>
      <c r="F143" s="208">
        <f t="shared" si="9"/>
        <v>0</v>
      </c>
      <c r="G143" s="205"/>
      <c r="H143" s="207"/>
      <c r="I143" s="208">
        <f t="shared" si="10"/>
        <v>0</v>
      </c>
      <c r="J143" s="242">
        <f t="shared" si="8"/>
        <v>0</v>
      </c>
      <c r="K143" s="209"/>
      <c r="L143" s="225" t="e">
        <f t="shared" si="11"/>
        <v>#DIV/0!</v>
      </c>
      <c r="M143" s="210"/>
    </row>
    <row r="144" spans="1:13">
      <c r="A144" s="199"/>
      <c r="B144" s="200"/>
      <c r="C144" s="200"/>
      <c r="D144" s="200"/>
      <c r="E144" s="201"/>
      <c r="F144" s="202">
        <f t="shared" si="9"/>
        <v>0</v>
      </c>
      <c r="G144" s="199"/>
      <c r="H144" s="201"/>
      <c r="I144" s="202">
        <f t="shared" si="10"/>
        <v>0</v>
      </c>
      <c r="J144" s="227">
        <f t="shared" si="8"/>
        <v>0</v>
      </c>
      <c r="K144" s="203"/>
      <c r="L144" s="224" t="e">
        <f t="shared" si="11"/>
        <v>#DIV/0!</v>
      </c>
      <c r="M144" s="204"/>
    </row>
    <row r="145" spans="1:13">
      <c r="A145" s="213"/>
      <c r="B145" s="213"/>
      <c r="C145" s="213"/>
      <c r="D145" s="213"/>
      <c r="E145" s="213"/>
      <c r="F145" s="214">
        <f>SUM(F8:F144)</f>
        <v>105</v>
      </c>
      <c r="G145" s="213"/>
      <c r="H145" s="213"/>
      <c r="I145" s="214">
        <f>SUM(I8:I144)</f>
        <v>110</v>
      </c>
      <c r="J145" s="241">
        <f ca="1">SUMIF(H8:H145,"&lt;&gt;",J8:J144)</f>
        <v>14.5</v>
      </c>
      <c r="K145" s="213"/>
      <c r="L145" s="213">
        <f ca="1">IF(J145&lt;"0",(J145/F145),-(J145/F145))</f>
        <v>0.1380952380952381</v>
      </c>
      <c r="M145" s="215"/>
    </row>
    <row r="321" spans="1:1">
      <c r="A321" s="216" t="s">
        <v>14</v>
      </c>
    </row>
    <row r="322" spans="1:1">
      <c r="A322" s="216" t="s">
        <v>19</v>
      </c>
    </row>
  </sheetData>
  <autoFilter ref="A6:M145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1">
    <mergeCell ref="A3:B3"/>
    <mergeCell ref="M3:M4"/>
    <mergeCell ref="A4:B4"/>
    <mergeCell ref="A5:M5"/>
    <mergeCell ref="A6:M6"/>
    <mergeCell ref="A1:C1"/>
    <mergeCell ref="D1:E1"/>
    <mergeCell ref="F1:L1"/>
    <mergeCell ref="A2:B2"/>
    <mergeCell ref="H2:I2"/>
    <mergeCell ref="K2:L2"/>
  </mergeCells>
  <conditionalFormatting sqref="J8:L144"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E4">
    <cfRule type="cellIs" dxfId="66" priority="1" operator="greaterThan">
      <formula>0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dataValidations count="1">
    <dataValidation type="list" allowBlank="1" showInputMessage="1" showErrorMessage="1" sqref="C8:C144" xr:uid="{D3207E47-719E-4790-A2FD-98C0296D627F}">
      <formula1>$A$321:$A$322</formula1>
    </dataValidation>
  </dataValidations>
  <pageMargins left="0.7" right="0.7" top="0.75" bottom="0.75" header="0.3" footer="0.3"/>
  <pageSetup orientation="portrait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29A6BFB9-0340-4841-9C66-353330992D1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C3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0E52-3C48-45CF-B0B9-40535BE03DF9}">
  <sheetPr codeName="Sheet14">
    <tabColor rgb="FF00B0F0"/>
    <outlinePr summaryBelow="0" summaryRight="0"/>
  </sheetPr>
  <dimension ref="A1:S1004"/>
  <sheetViews>
    <sheetView showGridLines="0" topLeftCell="B1" zoomScale="107" zoomScaleNormal="107" workbookViewId="0">
      <selection activeCell="G5" sqref="G5:J5"/>
    </sheetView>
  </sheetViews>
  <sheetFormatPr defaultColWidth="0" defaultRowHeight="15.75" customHeight="1" zeroHeight="1"/>
  <cols>
    <col min="1" max="1" width="1.42578125" hidden="1" customWidth="1"/>
    <col min="2" max="2" width="14.5703125" customWidth="1"/>
    <col min="3" max="3" width="15.5703125" customWidth="1"/>
    <col min="4" max="5" width="14.5703125" customWidth="1"/>
    <col min="6" max="6" width="1.85546875" customWidth="1"/>
    <col min="7" max="7" width="20.28515625" customWidth="1"/>
    <col min="8" max="8" width="7.7109375" customWidth="1"/>
    <col min="9" max="9" width="28.85546875" customWidth="1"/>
    <col min="10" max="10" width="16" customWidth="1"/>
    <col min="11" max="11" width="14.5703125" customWidth="1"/>
    <col min="12" max="12" width="10.28515625" customWidth="1"/>
    <col min="13" max="13" width="24" customWidth="1"/>
    <col min="14" max="14" width="1.42578125" customWidth="1"/>
    <col min="15" max="15" width="18.85546875" customWidth="1"/>
    <col min="16" max="16" width="3.5703125" customWidth="1"/>
    <col min="17" max="17" width="20.28515625" customWidth="1"/>
    <col min="18" max="29" width="14.5703125" hidden="1" customWidth="1"/>
    <col min="30" max="16384" width="14.5703125" hidden="1"/>
  </cols>
  <sheetData>
    <row r="1" spans="1:19" ht="23.25">
      <c r="A1" s="1"/>
      <c r="B1" s="419" t="s">
        <v>34</v>
      </c>
      <c r="C1" s="376"/>
      <c r="D1" s="376"/>
      <c r="E1" s="376"/>
      <c r="G1" s="419" t="s">
        <v>35</v>
      </c>
      <c r="H1" s="376"/>
      <c r="I1" s="376"/>
      <c r="J1" s="376"/>
      <c r="K1" s="376"/>
      <c r="L1" s="376"/>
      <c r="M1" s="376"/>
      <c r="O1" s="419" t="s">
        <v>36</v>
      </c>
      <c r="P1" s="376"/>
      <c r="Q1" s="376"/>
    </row>
    <row r="2" spans="1:19" ht="4.5" customHeight="1">
      <c r="A2" s="3"/>
      <c r="B2" s="409"/>
      <c r="C2" s="376"/>
      <c r="D2" s="376"/>
      <c r="E2" s="376"/>
      <c r="G2" s="409"/>
      <c r="H2" s="376"/>
      <c r="I2" s="376"/>
      <c r="J2" s="376"/>
    </row>
    <row r="3" spans="1:19" ht="18">
      <c r="A3" s="2"/>
      <c r="B3" s="417" t="s">
        <v>37</v>
      </c>
      <c r="C3" s="399"/>
      <c r="D3" s="417" t="s">
        <v>38</v>
      </c>
      <c r="E3" s="399"/>
      <c r="G3" s="417" t="s">
        <v>38</v>
      </c>
      <c r="H3" s="399"/>
      <c r="I3" s="151" t="s">
        <v>39</v>
      </c>
      <c r="J3" s="151" t="s">
        <v>40</v>
      </c>
      <c r="K3" s="384" t="s">
        <v>41</v>
      </c>
      <c r="L3" s="399"/>
      <c r="M3" s="149" t="s">
        <v>28</v>
      </c>
      <c r="O3" s="384" t="s">
        <v>42</v>
      </c>
      <c r="P3" s="399"/>
      <c r="Q3" s="399"/>
    </row>
    <row r="4" spans="1:19" ht="23.25">
      <c r="A4" s="150"/>
      <c r="B4" s="413">
        <v>150</v>
      </c>
      <c r="C4" s="403"/>
      <c r="D4" s="402">
        <v>6.13</v>
      </c>
      <c r="E4" s="403"/>
      <c r="G4" s="408">
        <f>D4</f>
        <v>6.13</v>
      </c>
      <c r="H4" s="388"/>
      <c r="I4" s="176">
        <v>8</v>
      </c>
      <c r="J4" s="283">
        <v>0.1</v>
      </c>
      <c r="K4" s="387">
        <f>(D10*I4)</f>
        <v>-3599.9999999999168</v>
      </c>
      <c r="L4" s="388"/>
      <c r="M4" s="157">
        <f>(K4-C15)*J4</f>
        <v>-84.149999999998045</v>
      </c>
      <c r="O4" s="420">
        <f>C15/B4</f>
        <v>-18.389999999999574</v>
      </c>
      <c r="P4" s="421"/>
      <c r="Q4" s="422"/>
    </row>
    <row r="5" spans="1:19" ht="23.25">
      <c r="A5" s="3"/>
      <c r="B5" s="409"/>
      <c r="C5" s="376"/>
      <c r="D5" s="376"/>
      <c r="E5" s="376"/>
      <c r="G5" s="409"/>
      <c r="H5" s="376"/>
      <c r="I5" s="376"/>
      <c r="J5" s="376"/>
      <c r="O5" s="87"/>
      <c r="P5" s="87"/>
      <c r="Q5" s="87"/>
    </row>
    <row r="6" spans="1:19" ht="18">
      <c r="A6" s="4"/>
      <c r="B6" s="384" t="s">
        <v>43</v>
      </c>
      <c r="C6" s="399"/>
      <c r="D6" s="384" t="s">
        <v>44</v>
      </c>
      <c r="E6" s="399"/>
      <c r="G6" s="384" t="s">
        <v>45</v>
      </c>
      <c r="H6" s="399"/>
      <c r="I6" s="149" t="s">
        <v>46</v>
      </c>
      <c r="J6" s="149" t="s">
        <v>40</v>
      </c>
      <c r="K6" s="384" t="s">
        <v>41</v>
      </c>
      <c r="L6" s="399"/>
      <c r="M6" s="149" t="s">
        <v>28</v>
      </c>
      <c r="O6" s="149" t="s">
        <v>28</v>
      </c>
      <c r="P6" s="57"/>
      <c r="Q6" s="149" t="s">
        <v>47</v>
      </c>
    </row>
    <row r="7" spans="1:19" ht="23.25">
      <c r="A7" s="6"/>
      <c r="B7" s="400">
        <v>6</v>
      </c>
      <c r="C7" s="401"/>
      <c r="D7" s="402">
        <v>6.15</v>
      </c>
      <c r="E7" s="403"/>
      <c r="G7" s="423">
        <v>4.5</v>
      </c>
      <c r="H7" s="424"/>
      <c r="I7" s="176">
        <v>0</v>
      </c>
      <c r="J7" s="283">
        <v>0.25</v>
      </c>
      <c r="K7" s="387">
        <f>D10*I7</f>
        <v>0</v>
      </c>
      <c r="L7" s="388"/>
      <c r="M7" s="157">
        <f>(K7-C15)*J7</f>
        <v>689.62499999998408</v>
      </c>
      <c r="O7" s="157">
        <f>M15*O4</f>
        <v>-124.13249999999712</v>
      </c>
      <c r="P7" s="59"/>
      <c r="Q7" s="152">
        <f>B10*O4</f>
        <v>-165.50999999999618</v>
      </c>
    </row>
    <row r="8" spans="1:19" ht="23.25">
      <c r="A8" s="3"/>
      <c r="B8" s="409"/>
      <c r="C8" s="376"/>
      <c r="D8" s="376"/>
      <c r="E8" s="376"/>
      <c r="G8" s="409"/>
      <c r="H8" s="376"/>
      <c r="I8" s="376"/>
      <c r="J8" s="376"/>
      <c r="O8" s="87"/>
      <c r="P8" s="87"/>
      <c r="Q8" s="87"/>
    </row>
    <row r="9" spans="1:19" ht="18">
      <c r="A9" s="4"/>
      <c r="B9" s="384" t="s">
        <v>47</v>
      </c>
      <c r="C9" s="399"/>
      <c r="D9" s="384" t="s">
        <v>48</v>
      </c>
      <c r="E9" s="399"/>
      <c r="G9" s="384" t="s">
        <v>49</v>
      </c>
      <c r="H9" s="399"/>
      <c r="I9" s="149" t="s">
        <v>50</v>
      </c>
      <c r="J9" s="149" t="s">
        <v>40</v>
      </c>
      <c r="K9" s="384" t="s">
        <v>41</v>
      </c>
      <c r="L9" s="399"/>
      <c r="M9" s="149" t="s">
        <v>28</v>
      </c>
      <c r="O9" s="384" t="s">
        <v>51</v>
      </c>
      <c r="P9" s="399"/>
      <c r="Q9" s="399"/>
    </row>
    <row r="10" spans="1:19" ht="23.25">
      <c r="A10" s="150"/>
      <c r="B10" s="407">
        <f>(B4*B7)/100</f>
        <v>9</v>
      </c>
      <c r="C10" s="376"/>
      <c r="D10" s="408">
        <f>B10/(D4-D7)</f>
        <v>-449.9999999999896</v>
      </c>
      <c r="E10" s="388"/>
      <c r="G10" s="408">
        <f>(G4*G7)/100+G4</f>
        <v>6.40585</v>
      </c>
      <c r="H10" s="388"/>
      <c r="I10" s="53">
        <v>0</v>
      </c>
      <c r="J10" s="284">
        <v>0.5</v>
      </c>
      <c r="K10" s="387">
        <f>D10*I10</f>
        <v>0</v>
      </c>
      <c r="L10" s="388"/>
      <c r="M10" s="157">
        <f>(K10-C15)*J10</f>
        <v>1379.2499999999682</v>
      </c>
      <c r="O10" s="425">
        <f>(D4-D7)/O4+D4</f>
        <v>6.1310875475802069</v>
      </c>
      <c r="P10" s="388"/>
      <c r="Q10" s="388"/>
    </row>
    <row r="11" spans="1:19" ht="12.75" customHeight="1">
      <c r="A11" s="7"/>
      <c r="B11" s="392" t="s">
        <v>52</v>
      </c>
      <c r="C11" s="393"/>
      <c r="D11" s="393"/>
      <c r="E11" s="393"/>
      <c r="G11" s="394" t="s">
        <v>53</v>
      </c>
      <c r="H11" s="376"/>
      <c r="I11" s="376"/>
      <c r="J11" s="376"/>
      <c r="K11" s="96"/>
      <c r="L11" s="96"/>
      <c r="M11" s="97"/>
      <c r="O11" s="367" t="s">
        <v>54</v>
      </c>
      <c r="P11" s="376"/>
      <c r="Q11" s="376"/>
    </row>
    <row r="12" spans="1:19" ht="21.75" customHeight="1">
      <c r="A12" s="7"/>
      <c r="B12" s="393"/>
      <c r="C12" s="393"/>
      <c r="D12" s="393"/>
      <c r="E12" s="393"/>
      <c r="G12" s="376"/>
      <c r="H12" s="376"/>
      <c r="I12" s="376"/>
      <c r="J12" s="376"/>
      <c r="K12" s="427" t="s">
        <v>17</v>
      </c>
      <c r="L12" s="376"/>
      <c r="M12" s="58">
        <f>SUM(M4,M7,M10)</f>
        <v>1984.7249999999542</v>
      </c>
      <c r="O12" s="376"/>
      <c r="P12" s="376"/>
      <c r="Q12" s="376"/>
    </row>
    <row r="13" spans="1:19" ht="15.75" customHeight="1">
      <c r="A13" s="7"/>
      <c r="B13" s="393"/>
      <c r="C13" s="393"/>
      <c r="D13" s="393"/>
      <c r="E13" s="393"/>
      <c r="G13" s="376"/>
      <c r="H13" s="376"/>
      <c r="I13" s="376"/>
      <c r="J13" s="376"/>
      <c r="K13" s="397"/>
      <c r="L13" s="376"/>
      <c r="M13" s="376"/>
      <c r="O13" s="376"/>
      <c r="P13" s="376"/>
      <c r="Q13" s="376"/>
    </row>
    <row r="14" spans="1:19" ht="18">
      <c r="A14" s="8"/>
      <c r="B14" s="432"/>
      <c r="C14" s="391" t="s">
        <v>55</v>
      </c>
      <c r="D14" s="399"/>
      <c r="E14" s="377" t="s">
        <v>56</v>
      </c>
      <c r="F14" s="377"/>
      <c r="G14" s="377"/>
      <c r="H14" s="398" t="s">
        <v>254</v>
      </c>
      <c r="I14" s="398"/>
      <c r="J14" s="282"/>
      <c r="K14" s="384" t="s">
        <v>41</v>
      </c>
      <c r="L14" s="399"/>
      <c r="M14" s="149" t="s">
        <v>28</v>
      </c>
      <c r="O14" s="384" t="s">
        <v>57</v>
      </c>
      <c r="P14" s="399"/>
      <c r="Q14" s="399"/>
      <c r="R14" s="4"/>
      <c r="S14" s="9"/>
    </row>
    <row r="15" spans="1:19" ht="23.25">
      <c r="A15" s="8"/>
      <c r="B15" s="376"/>
      <c r="C15" s="382">
        <f>(D4*D10)</f>
        <v>-2758.4999999999363</v>
      </c>
      <c r="D15" s="388"/>
      <c r="E15" s="385">
        <f>B4/D4</f>
        <v>24.469820554649267</v>
      </c>
      <c r="F15" s="385"/>
      <c r="G15" s="385"/>
      <c r="H15" s="426">
        <f>D4*E15</f>
        <v>150</v>
      </c>
      <c r="I15" s="426"/>
      <c r="J15" s="281"/>
      <c r="K15" s="387">
        <f>E15*G10</f>
        <v>156.75</v>
      </c>
      <c r="L15" s="388"/>
      <c r="M15" s="157">
        <f>K15-H15</f>
        <v>6.75</v>
      </c>
      <c r="O15" s="425">
        <f>(D4-D7)/O4-D4</f>
        <v>-6.1289124524197929</v>
      </c>
      <c r="P15" s="388"/>
      <c r="Q15" s="388"/>
      <c r="R15" s="375"/>
      <c r="S15" s="376"/>
    </row>
    <row r="16" spans="1:19" ht="9" customHeight="1">
      <c r="A16" s="8"/>
      <c r="B16" s="87"/>
      <c r="O16" s="9"/>
      <c r="P16" s="9"/>
      <c r="Q16" s="9"/>
    </row>
    <row r="17" spans="1:17" ht="17.25" customHeight="1">
      <c r="A17" s="8"/>
      <c r="B17" s="428" t="s">
        <v>58</v>
      </c>
      <c r="C17" s="428"/>
      <c r="D17" s="428"/>
      <c r="E17" s="377" t="s">
        <v>59</v>
      </c>
      <c r="F17" s="377"/>
      <c r="G17" s="377"/>
      <c r="H17" s="10"/>
      <c r="I17" s="10"/>
      <c r="J17" s="10"/>
      <c r="K17" s="10"/>
      <c r="L17" s="10"/>
      <c r="M17" s="10"/>
      <c r="O17" s="429" t="s">
        <v>60</v>
      </c>
      <c r="P17" s="376"/>
      <c r="Q17" s="376"/>
    </row>
    <row r="18" spans="1:17" ht="20.25" customHeight="1">
      <c r="A18" s="8"/>
      <c r="E18" s="381">
        <f>(D4-D7)*E15</f>
        <v>-0.48939641109299664</v>
      </c>
      <c r="F18" s="381"/>
      <c r="G18" s="381"/>
      <c r="H18" s="114"/>
      <c r="O18" s="430">
        <v>47642</v>
      </c>
      <c r="P18" s="431"/>
      <c r="Q18" s="49" t="s">
        <v>61</v>
      </c>
    </row>
    <row r="19" spans="1:17" ht="21" customHeight="1">
      <c r="A19" s="8"/>
      <c r="E19" s="373" t="s">
        <v>43</v>
      </c>
      <c r="F19" s="373"/>
      <c r="G19" s="373"/>
      <c r="H19" s="114"/>
      <c r="I19" s="436"/>
      <c r="J19" s="436"/>
      <c r="K19" s="436"/>
      <c r="L19" s="436"/>
      <c r="O19" s="437">
        <v>1.5200000000000001E-3</v>
      </c>
      <c r="P19" s="438"/>
      <c r="Q19" s="50" t="s">
        <v>62</v>
      </c>
    </row>
    <row r="20" spans="1:17" ht="23.25" customHeight="1">
      <c r="A20" s="79" t="s">
        <v>63</v>
      </c>
      <c r="B20" s="439"/>
      <c r="C20" s="439"/>
      <c r="D20" s="439"/>
      <c r="E20" s="370">
        <f>(E18/B4)*100</f>
        <v>-0.32626427406199776</v>
      </c>
      <c r="F20" s="370"/>
      <c r="G20" s="370"/>
      <c r="H20" s="80"/>
      <c r="I20" s="436"/>
      <c r="J20" s="436"/>
      <c r="K20" s="436"/>
      <c r="L20" s="436"/>
      <c r="M20" s="80"/>
      <c r="N20" s="80"/>
      <c r="O20" s="440">
        <f>O18*O19</f>
        <v>72.415840000000003</v>
      </c>
      <c r="P20" s="441"/>
      <c r="Q20" s="49" t="s">
        <v>37</v>
      </c>
    </row>
    <row r="21" spans="1:17" ht="78" customHeight="1">
      <c r="A21" s="8"/>
      <c r="B21" s="78"/>
      <c r="C21" s="76"/>
      <c r="D21" s="76"/>
      <c r="E21" s="374" t="s">
        <v>64</v>
      </c>
      <c r="F21" s="374"/>
      <c r="G21" s="374"/>
      <c r="H21" s="433"/>
      <c r="I21" s="433"/>
      <c r="J21" s="433"/>
      <c r="K21" s="433"/>
      <c r="L21" s="433"/>
      <c r="M21" s="77"/>
      <c r="O21" s="434"/>
      <c r="P21" s="434"/>
      <c r="Q21" s="434"/>
    </row>
    <row r="22" spans="1:17" ht="23.25">
      <c r="A22" s="8"/>
      <c r="B22" s="158" t="s">
        <v>65</v>
      </c>
      <c r="C22" s="55" t="s">
        <v>66</v>
      </c>
      <c r="G22" s="10"/>
      <c r="H22" s="10"/>
      <c r="I22" s="10"/>
      <c r="J22" s="10"/>
      <c r="K22" s="10"/>
      <c r="L22" s="10"/>
      <c r="M22" s="10"/>
      <c r="O22" s="96"/>
      <c r="P22" s="96"/>
      <c r="Q22" s="96"/>
    </row>
    <row r="23" spans="1:17" ht="23.25">
      <c r="A23" s="8"/>
      <c r="B23" s="158"/>
      <c r="C23" s="56" t="s">
        <v>67</v>
      </c>
      <c r="G23" s="10"/>
      <c r="H23" s="10"/>
      <c r="I23" s="10"/>
      <c r="J23" s="10"/>
      <c r="K23" s="10"/>
      <c r="L23" s="10"/>
      <c r="M23" s="10"/>
    </row>
    <row r="24" spans="1:17" ht="17.45" customHeight="1">
      <c r="A24" s="8"/>
      <c r="B24" s="158" t="s">
        <v>68</v>
      </c>
      <c r="C24" s="435" t="s">
        <v>69</v>
      </c>
      <c r="D24" s="435"/>
      <c r="E24" s="435"/>
      <c r="F24" s="435"/>
      <c r="G24" s="435"/>
    </row>
    <row r="25" spans="1:17" ht="15" customHeight="1">
      <c r="A25" s="8"/>
      <c r="B25" s="158" t="s">
        <v>70</v>
      </c>
      <c r="C25" s="56" t="s">
        <v>71</v>
      </c>
    </row>
    <row r="26" spans="1:17" ht="12.75">
      <c r="A26" s="8"/>
      <c r="B26" s="158"/>
      <c r="C26" s="56" t="s">
        <v>72</v>
      </c>
    </row>
    <row r="27" spans="1:17" ht="12.75">
      <c r="A27" s="8"/>
      <c r="B27" s="87"/>
      <c r="C27" s="56" t="s">
        <v>73</v>
      </c>
    </row>
    <row r="28" spans="1:17" ht="12.75">
      <c r="A28" s="8"/>
      <c r="B28" s="87"/>
      <c r="C28" s="56" t="s">
        <v>74</v>
      </c>
    </row>
    <row r="29" spans="1:17" ht="12.75">
      <c r="A29" s="8"/>
      <c r="B29" s="87"/>
      <c r="C29" s="56" t="s">
        <v>75</v>
      </c>
    </row>
    <row r="30" spans="1:17" ht="12.75">
      <c r="A30" s="8"/>
      <c r="B30" s="87"/>
      <c r="C30" s="56" t="s">
        <v>76</v>
      </c>
    </row>
    <row r="31" spans="1:17" ht="12.75" hidden="1">
      <c r="A31" s="8"/>
      <c r="B31" s="87"/>
    </row>
    <row r="32" spans="1:17" ht="12.75" hidden="1">
      <c r="A32" s="8"/>
      <c r="B32" s="87"/>
    </row>
    <row r="33" spans="1:8" ht="12.75" hidden="1">
      <c r="A33" s="8"/>
      <c r="B33" s="87"/>
    </row>
    <row r="34" spans="1:8" ht="12.75" hidden="1">
      <c r="A34" s="8"/>
      <c r="B34" s="87"/>
    </row>
    <row r="35" spans="1:8" ht="12.75" hidden="1">
      <c r="A35" s="8"/>
      <c r="B35" s="87"/>
      <c r="H35" s="13" t="s">
        <v>77</v>
      </c>
    </row>
    <row r="36" spans="1:8" ht="12.75" hidden="1">
      <c r="A36" s="8"/>
      <c r="B36" s="87"/>
    </row>
    <row r="37" spans="1:8" ht="12.75" hidden="1">
      <c r="A37" s="8"/>
      <c r="B37" s="87"/>
    </row>
    <row r="38" spans="1:8" ht="12.75" hidden="1">
      <c r="A38" s="8"/>
      <c r="B38" s="87"/>
    </row>
    <row r="39" spans="1:8" ht="12.75" hidden="1">
      <c r="A39" s="8"/>
      <c r="B39" s="87"/>
    </row>
    <row r="40" spans="1:8" ht="12.75" hidden="1">
      <c r="A40" s="8"/>
      <c r="B40" s="87"/>
    </row>
    <row r="41" spans="1:8" ht="12.75" hidden="1">
      <c r="A41" s="8"/>
      <c r="B41" s="87"/>
    </row>
    <row r="42" spans="1:8" ht="12.75" hidden="1">
      <c r="A42" s="8"/>
      <c r="B42" s="87"/>
    </row>
    <row r="43" spans="1:8" ht="12.75" hidden="1">
      <c r="A43" s="8"/>
      <c r="B43" s="87"/>
    </row>
    <row r="44" spans="1:8" ht="12.75" hidden="1">
      <c r="A44" s="8"/>
      <c r="B44" s="87"/>
    </row>
    <row r="45" spans="1:8" ht="12.75" hidden="1">
      <c r="A45" s="8"/>
      <c r="B45" s="87"/>
    </row>
    <row r="46" spans="1:8" ht="12.75" hidden="1">
      <c r="A46" s="8"/>
      <c r="B46" s="87"/>
    </row>
    <row r="47" spans="1:8" ht="12.75" hidden="1">
      <c r="A47" s="8"/>
      <c r="B47" s="87"/>
    </row>
    <row r="48" spans="1:8" ht="12.75" hidden="1">
      <c r="A48" s="8"/>
      <c r="B48" s="87"/>
    </row>
    <row r="49" spans="1:2" ht="12.75" hidden="1">
      <c r="A49" s="8"/>
      <c r="B49" s="87"/>
    </row>
    <row r="50" spans="1:2" ht="12.75" hidden="1">
      <c r="A50" s="8"/>
      <c r="B50" s="87"/>
    </row>
    <row r="51" spans="1:2" ht="12.75" hidden="1">
      <c r="A51" s="8"/>
      <c r="B51" s="87"/>
    </row>
    <row r="52" spans="1:2" ht="12.75" hidden="1">
      <c r="A52" s="8"/>
      <c r="B52" s="87"/>
    </row>
    <row r="53" spans="1:2" ht="12.75" hidden="1">
      <c r="A53" s="8"/>
      <c r="B53" s="87"/>
    </row>
    <row r="54" spans="1:2" ht="12.75" hidden="1">
      <c r="A54" s="8"/>
      <c r="B54" s="87"/>
    </row>
    <row r="55" spans="1:2" ht="12.75" hidden="1">
      <c r="A55" s="8"/>
      <c r="B55" s="87"/>
    </row>
    <row r="56" spans="1:2" ht="12.75" hidden="1">
      <c r="A56" s="8"/>
      <c r="B56" s="87"/>
    </row>
    <row r="57" spans="1:2" ht="12.75" hidden="1">
      <c r="A57" s="8"/>
      <c r="B57" s="87"/>
    </row>
    <row r="58" spans="1:2" ht="12.75" hidden="1">
      <c r="A58" s="8"/>
      <c r="B58" s="87"/>
    </row>
    <row r="59" spans="1:2" ht="12.75" hidden="1">
      <c r="A59" s="8"/>
      <c r="B59" s="87"/>
    </row>
    <row r="60" spans="1:2" ht="12.75" hidden="1">
      <c r="A60" s="8"/>
      <c r="B60" s="87"/>
    </row>
    <row r="61" spans="1:2" ht="12.75" hidden="1">
      <c r="A61" s="8"/>
      <c r="B61" s="87"/>
    </row>
    <row r="62" spans="1:2" ht="12.75" hidden="1">
      <c r="A62" s="8"/>
      <c r="B62" s="87"/>
    </row>
    <row r="63" spans="1:2" ht="12.75" hidden="1">
      <c r="A63" s="8"/>
      <c r="B63" s="87"/>
    </row>
    <row r="64" spans="1:2" ht="12.75" hidden="1">
      <c r="A64" s="8"/>
      <c r="B64" s="87"/>
    </row>
    <row r="65" spans="1:2" ht="12.75" hidden="1">
      <c r="A65" s="8"/>
      <c r="B65" s="87"/>
    </row>
    <row r="66" spans="1:2" ht="12.75" hidden="1">
      <c r="A66" s="8"/>
      <c r="B66" s="87"/>
    </row>
    <row r="67" spans="1:2" ht="12.75" hidden="1">
      <c r="A67" s="8"/>
      <c r="B67" s="87"/>
    </row>
    <row r="68" spans="1:2" ht="12.75" hidden="1">
      <c r="A68" s="8"/>
      <c r="B68" s="87"/>
    </row>
    <row r="69" spans="1:2" ht="12.75" hidden="1">
      <c r="A69" s="8"/>
      <c r="B69" s="87"/>
    </row>
    <row r="70" spans="1:2" ht="12.75" hidden="1">
      <c r="A70" s="8"/>
      <c r="B70" s="87"/>
    </row>
    <row r="71" spans="1:2" ht="12.75" hidden="1">
      <c r="A71" s="8"/>
      <c r="B71" s="87"/>
    </row>
    <row r="72" spans="1:2" ht="12.75" hidden="1">
      <c r="A72" s="8"/>
      <c r="B72" s="87"/>
    </row>
    <row r="73" spans="1:2" ht="12.75" hidden="1">
      <c r="A73" s="8"/>
      <c r="B73" s="87"/>
    </row>
    <row r="74" spans="1:2" ht="12.75" hidden="1">
      <c r="A74" s="8"/>
      <c r="B74" s="87"/>
    </row>
    <row r="75" spans="1:2" ht="12.75" hidden="1">
      <c r="A75" s="8"/>
      <c r="B75" s="87"/>
    </row>
    <row r="76" spans="1:2" ht="12.75" hidden="1">
      <c r="A76" s="8"/>
      <c r="B76" s="87"/>
    </row>
    <row r="77" spans="1:2" ht="12.75" hidden="1">
      <c r="A77" s="8"/>
      <c r="B77" s="87"/>
    </row>
    <row r="78" spans="1:2" ht="12.75" hidden="1">
      <c r="A78" s="8"/>
      <c r="B78" s="87"/>
    </row>
    <row r="79" spans="1:2" ht="12.75" hidden="1">
      <c r="A79" s="8"/>
      <c r="B79" s="87"/>
    </row>
    <row r="80" spans="1:2" ht="12.75" hidden="1">
      <c r="A80" s="8"/>
      <c r="B80" s="87"/>
    </row>
    <row r="81" spans="1:2" ht="12.75" hidden="1">
      <c r="A81" s="8"/>
      <c r="B81" s="87"/>
    </row>
    <row r="82" spans="1:2" ht="12.75" hidden="1">
      <c r="A82" s="8"/>
      <c r="B82" s="87"/>
    </row>
    <row r="83" spans="1:2" ht="12.75" hidden="1">
      <c r="A83" s="8"/>
      <c r="B83" s="87"/>
    </row>
    <row r="84" spans="1:2" ht="12.75" hidden="1">
      <c r="A84" s="8"/>
      <c r="B84" s="87"/>
    </row>
    <row r="85" spans="1:2" ht="12.75" hidden="1">
      <c r="A85" s="8"/>
      <c r="B85" s="87"/>
    </row>
    <row r="86" spans="1:2" ht="12.75" hidden="1">
      <c r="A86" s="8"/>
      <c r="B86" s="87"/>
    </row>
    <row r="87" spans="1:2" ht="12.75" hidden="1">
      <c r="A87" s="8"/>
      <c r="B87" s="87"/>
    </row>
    <row r="88" spans="1:2" ht="12.75" hidden="1">
      <c r="A88" s="8"/>
      <c r="B88" s="87"/>
    </row>
    <row r="89" spans="1:2" ht="12.75" hidden="1">
      <c r="A89" s="8"/>
      <c r="B89" s="87"/>
    </row>
    <row r="90" spans="1:2" ht="12.75" hidden="1">
      <c r="A90" s="8"/>
      <c r="B90" s="87"/>
    </row>
    <row r="91" spans="1:2" ht="12.75" hidden="1">
      <c r="A91" s="8"/>
      <c r="B91" s="87"/>
    </row>
    <row r="92" spans="1:2" ht="12.75" hidden="1">
      <c r="A92" s="8"/>
      <c r="B92" s="87"/>
    </row>
    <row r="93" spans="1:2" ht="12.75" hidden="1">
      <c r="A93" s="8"/>
      <c r="B93" s="87"/>
    </row>
    <row r="94" spans="1:2" ht="12.75" hidden="1">
      <c r="A94" s="8"/>
      <c r="B94" s="87"/>
    </row>
    <row r="95" spans="1:2" ht="12.75" hidden="1">
      <c r="A95" s="8"/>
      <c r="B95" s="87"/>
    </row>
    <row r="96" spans="1:2" ht="12.75" hidden="1">
      <c r="A96" s="8"/>
      <c r="B96" s="87"/>
    </row>
    <row r="97" spans="1:2" ht="12.75" hidden="1">
      <c r="A97" s="8"/>
      <c r="B97" s="87"/>
    </row>
    <row r="98" spans="1:2" ht="12.75" hidden="1">
      <c r="A98" s="8"/>
      <c r="B98" s="87"/>
    </row>
    <row r="99" spans="1:2" ht="12.75" hidden="1">
      <c r="A99" s="8"/>
      <c r="B99" s="87"/>
    </row>
    <row r="100" spans="1:2" ht="12.75" hidden="1">
      <c r="A100" s="8"/>
      <c r="B100" s="87"/>
    </row>
    <row r="101" spans="1:2" ht="12.75" hidden="1">
      <c r="A101" s="8"/>
      <c r="B101" s="87"/>
    </row>
    <row r="102" spans="1:2" ht="12.75" hidden="1">
      <c r="A102" s="8"/>
      <c r="B102" s="87"/>
    </row>
    <row r="103" spans="1:2" ht="12.75" hidden="1">
      <c r="A103" s="8"/>
      <c r="B103" s="87"/>
    </row>
    <row r="104" spans="1:2" ht="12.75" hidden="1">
      <c r="A104" s="8"/>
      <c r="B104" s="87"/>
    </row>
    <row r="105" spans="1:2" ht="12.75" hidden="1">
      <c r="A105" s="8"/>
      <c r="B105" s="87"/>
    </row>
    <row r="106" spans="1:2" ht="12.75" hidden="1">
      <c r="A106" s="8"/>
      <c r="B106" s="87"/>
    </row>
    <row r="107" spans="1:2" ht="12.75" hidden="1">
      <c r="A107" s="8"/>
      <c r="B107" s="87"/>
    </row>
    <row r="108" spans="1:2" ht="12.75" hidden="1">
      <c r="A108" s="8"/>
      <c r="B108" s="87"/>
    </row>
    <row r="109" spans="1:2" ht="12.75" hidden="1">
      <c r="A109" s="8"/>
      <c r="B109" s="87"/>
    </row>
    <row r="110" spans="1:2" ht="12.75" hidden="1">
      <c r="A110" s="8"/>
      <c r="B110" s="87"/>
    </row>
    <row r="111" spans="1:2" ht="12.75" hidden="1">
      <c r="A111" s="8"/>
      <c r="B111" s="87"/>
    </row>
    <row r="112" spans="1:2" ht="12.75" hidden="1">
      <c r="A112" s="8"/>
      <c r="B112" s="87"/>
    </row>
    <row r="113" spans="1:2" ht="12.75" hidden="1">
      <c r="A113" s="8"/>
      <c r="B113" s="87"/>
    </row>
    <row r="114" spans="1:2" ht="12.75" hidden="1">
      <c r="A114" s="8"/>
      <c r="B114" s="87"/>
    </row>
    <row r="115" spans="1:2" ht="12.75" hidden="1">
      <c r="A115" s="8"/>
      <c r="B115" s="87"/>
    </row>
    <row r="116" spans="1:2" ht="12.75" hidden="1">
      <c r="A116" s="8"/>
      <c r="B116" s="87"/>
    </row>
    <row r="117" spans="1:2" ht="12.75" hidden="1">
      <c r="A117" s="8"/>
      <c r="B117" s="87"/>
    </row>
    <row r="118" spans="1:2" ht="12.75" hidden="1">
      <c r="A118" s="8"/>
      <c r="B118" s="87"/>
    </row>
    <row r="119" spans="1:2" ht="12.75" hidden="1">
      <c r="A119" s="8"/>
      <c r="B119" s="87"/>
    </row>
    <row r="120" spans="1:2" ht="12.75" hidden="1">
      <c r="A120" s="8"/>
      <c r="B120" s="87"/>
    </row>
    <row r="121" spans="1:2" ht="12.75" hidden="1">
      <c r="A121" s="8"/>
      <c r="B121" s="87"/>
    </row>
    <row r="122" spans="1:2" ht="12.75" hidden="1">
      <c r="A122" s="8"/>
      <c r="B122" s="87"/>
    </row>
    <row r="123" spans="1:2" ht="12.75" hidden="1">
      <c r="A123" s="8"/>
      <c r="B123" s="87"/>
    </row>
    <row r="124" spans="1:2" ht="12.75" hidden="1">
      <c r="A124" s="8"/>
      <c r="B124" s="87"/>
    </row>
    <row r="125" spans="1:2" ht="12.75" hidden="1">
      <c r="A125" s="8"/>
      <c r="B125" s="87"/>
    </row>
    <row r="126" spans="1:2" ht="12.75" hidden="1">
      <c r="A126" s="8"/>
      <c r="B126" s="87"/>
    </row>
    <row r="127" spans="1:2" ht="12.75" hidden="1">
      <c r="A127" s="8"/>
      <c r="B127" s="87"/>
    </row>
    <row r="128" spans="1:2" ht="12.75" hidden="1">
      <c r="A128" s="8"/>
      <c r="B128" s="87"/>
    </row>
    <row r="129" spans="1:2" ht="12.75" hidden="1">
      <c r="A129" s="8"/>
      <c r="B129" s="87"/>
    </row>
    <row r="130" spans="1:2" ht="12.75" hidden="1">
      <c r="A130" s="8"/>
      <c r="B130" s="87"/>
    </row>
    <row r="131" spans="1:2" ht="12.75" hidden="1">
      <c r="A131" s="8"/>
      <c r="B131" s="87"/>
    </row>
    <row r="132" spans="1:2" ht="12.75" hidden="1">
      <c r="A132" s="8"/>
      <c r="B132" s="87"/>
    </row>
    <row r="133" spans="1:2" ht="12.75" hidden="1">
      <c r="A133" s="8"/>
      <c r="B133" s="87"/>
    </row>
    <row r="134" spans="1:2" ht="12.75" hidden="1">
      <c r="A134" s="8"/>
      <c r="B134" s="87"/>
    </row>
    <row r="135" spans="1:2" ht="12.75" hidden="1">
      <c r="A135" s="8"/>
      <c r="B135" s="87"/>
    </row>
    <row r="136" spans="1:2" ht="12.75" hidden="1">
      <c r="A136" s="8"/>
      <c r="B136" s="87"/>
    </row>
    <row r="137" spans="1:2" ht="12.75" hidden="1">
      <c r="A137" s="8"/>
      <c r="B137" s="87"/>
    </row>
    <row r="138" spans="1:2" ht="12.75" hidden="1">
      <c r="A138" s="8"/>
      <c r="B138" s="87"/>
    </row>
    <row r="139" spans="1:2" ht="12.75" hidden="1">
      <c r="A139" s="8"/>
      <c r="B139" s="87"/>
    </row>
    <row r="140" spans="1:2" ht="12.75" hidden="1">
      <c r="A140" s="8"/>
      <c r="B140" s="87"/>
    </row>
    <row r="141" spans="1:2" ht="12.75" hidden="1">
      <c r="A141" s="8"/>
      <c r="B141" s="87"/>
    </row>
    <row r="142" spans="1:2" ht="12.75" hidden="1">
      <c r="A142" s="8"/>
      <c r="B142" s="87"/>
    </row>
    <row r="143" spans="1:2" ht="12.75" hidden="1">
      <c r="A143" s="8"/>
      <c r="B143" s="87"/>
    </row>
    <row r="144" spans="1:2" ht="12.75" hidden="1">
      <c r="A144" s="8"/>
      <c r="B144" s="87"/>
    </row>
    <row r="145" spans="1:2" ht="12.75" hidden="1">
      <c r="A145" s="8"/>
      <c r="B145" s="87"/>
    </row>
    <row r="146" spans="1:2" ht="12.75" hidden="1">
      <c r="A146" s="8"/>
      <c r="B146" s="87"/>
    </row>
    <row r="147" spans="1:2" ht="12.75" hidden="1">
      <c r="A147" s="8"/>
      <c r="B147" s="87"/>
    </row>
    <row r="148" spans="1:2" ht="12.75" hidden="1">
      <c r="A148" s="8"/>
      <c r="B148" s="87"/>
    </row>
    <row r="149" spans="1:2" ht="12.75" hidden="1">
      <c r="A149" s="8"/>
      <c r="B149" s="87"/>
    </row>
    <row r="150" spans="1:2" ht="12.75" hidden="1">
      <c r="A150" s="8"/>
      <c r="B150" s="87"/>
    </row>
    <row r="151" spans="1:2" ht="12.75" hidden="1">
      <c r="A151" s="8"/>
      <c r="B151" s="87"/>
    </row>
    <row r="152" spans="1:2" ht="12.75" hidden="1">
      <c r="A152" s="8"/>
      <c r="B152" s="87"/>
    </row>
    <row r="153" spans="1:2" ht="12.75" hidden="1">
      <c r="A153" s="8"/>
      <c r="B153" s="87"/>
    </row>
    <row r="154" spans="1:2" ht="12.75" hidden="1">
      <c r="A154" s="8"/>
      <c r="B154" s="87"/>
    </row>
    <row r="155" spans="1:2" ht="12.75" hidden="1">
      <c r="A155" s="8"/>
      <c r="B155" s="87"/>
    </row>
    <row r="156" spans="1:2" ht="12.75" hidden="1">
      <c r="A156" s="8"/>
      <c r="B156" s="87"/>
    </row>
    <row r="157" spans="1:2" ht="12.75" hidden="1">
      <c r="A157" s="8"/>
      <c r="B157" s="87"/>
    </row>
    <row r="158" spans="1:2" ht="12.75" hidden="1">
      <c r="A158" s="8"/>
      <c r="B158" s="87"/>
    </row>
    <row r="159" spans="1:2" ht="12.75" hidden="1">
      <c r="A159" s="8"/>
      <c r="B159" s="87"/>
    </row>
    <row r="160" spans="1:2" ht="12.75" hidden="1">
      <c r="A160" s="8"/>
      <c r="B160" s="87"/>
    </row>
    <row r="161" spans="1:2" ht="12.75" hidden="1">
      <c r="A161" s="8"/>
      <c r="B161" s="87"/>
    </row>
    <row r="162" spans="1:2" ht="12.75" hidden="1">
      <c r="A162" s="8"/>
      <c r="B162" s="87"/>
    </row>
    <row r="163" spans="1:2" ht="12.75" hidden="1">
      <c r="A163" s="8"/>
      <c r="B163" s="87"/>
    </row>
    <row r="164" spans="1:2" ht="12.75" hidden="1">
      <c r="A164" s="8"/>
      <c r="B164" s="87"/>
    </row>
    <row r="165" spans="1:2" ht="12.75" hidden="1">
      <c r="A165" s="8"/>
      <c r="B165" s="87"/>
    </row>
    <row r="166" spans="1:2" ht="12.75" hidden="1">
      <c r="A166" s="8"/>
      <c r="B166" s="87"/>
    </row>
    <row r="167" spans="1:2" ht="12.75" hidden="1">
      <c r="A167" s="8"/>
      <c r="B167" s="87"/>
    </row>
    <row r="168" spans="1:2" ht="12.75" hidden="1">
      <c r="A168" s="8"/>
      <c r="B168" s="87"/>
    </row>
    <row r="169" spans="1:2" ht="12.75" hidden="1">
      <c r="A169" s="8"/>
      <c r="B169" s="87"/>
    </row>
    <row r="170" spans="1:2" ht="12.75" hidden="1">
      <c r="A170" s="8"/>
      <c r="B170" s="87"/>
    </row>
    <row r="171" spans="1:2" ht="12.75" hidden="1">
      <c r="A171" s="8"/>
      <c r="B171" s="87"/>
    </row>
    <row r="172" spans="1:2" ht="12.75" hidden="1">
      <c r="A172" s="8"/>
      <c r="B172" s="87"/>
    </row>
    <row r="173" spans="1:2" ht="12.75" hidden="1">
      <c r="A173" s="8"/>
      <c r="B173" s="87"/>
    </row>
    <row r="174" spans="1:2" ht="12.75" hidden="1">
      <c r="A174" s="8"/>
      <c r="B174" s="87"/>
    </row>
    <row r="175" spans="1:2" ht="12.75" hidden="1">
      <c r="A175" s="8"/>
      <c r="B175" s="87"/>
    </row>
    <row r="176" spans="1:2" ht="12.75" hidden="1">
      <c r="A176" s="8"/>
      <c r="B176" s="87"/>
    </row>
    <row r="177" spans="1:2" ht="12.75" hidden="1">
      <c r="A177" s="8"/>
      <c r="B177" s="87"/>
    </row>
    <row r="178" spans="1:2" ht="12.75" hidden="1">
      <c r="A178" s="8"/>
      <c r="B178" s="87"/>
    </row>
    <row r="179" spans="1:2" ht="12.75" hidden="1">
      <c r="A179" s="8"/>
      <c r="B179" s="87"/>
    </row>
    <row r="180" spans="1:2" ht="12.75" hidden="1">
      <c r="A180" s="8"/>
      <c r="B180" s="87"/>
    </row>
    <row r="181" spans="1:2" ht="12.75" hidden="1">
      <c r="A181" s="8"/>
      <c r="B181" s="87"/>
    </row>
    <row r="182" spans="1:2" ht="12.75" hidden="1">
      <c r="A182" s="8"/>
      <c r="B182" s="87"/>
    </row>
    <row r="183" spans="1:2" ht="12.75" hidden="1">
      <c r="A183" s="8"/>
      <c r="B183" s="87"/>
    </row>
    <row r="184" spans="1:2" ht="12.75" hidden="1">
      <c r="A184" s="8"/>
      <c r="B184" s="87"/>
    </row>
    <row r="185" spans="1:2" ht="12.75" hidden="1">
      <c r="A185" s="8"/>
      <c r="B185" s="87"/>
    </row>
    <row r="186" spans="1:2" ht="12.75" hidden="1">
      <c r="A186" s="8"/>
      <c r="B186" s="87"/>
    </row>
    <row r="187" spans="1:2" ht="12.75" hidden="1">
      <c r="A187" s="8"/>
      <c r="B187" s="87"/>
    </row>
    <row r="188" spans="1:2" ht="12.75" hidden="1">
      <c r="A188" s="8"/>
      <c r="B188" s="87"/>
    </row>
    <row r="189" spans="1:2" ht="12.75" hidden="1">
      <c r="A189" s="8"/>
      <c r="B189" s="87"/>
    </row>
    <row r="190" spans="1:2" ht="12.75" hidden="1">
      <c r="A190" s="8"/>
      <c r="B190" s="87"/>
    </row>
    <row r="191" spans="1:2" ht="12.75" hidden="1">
      <c r="A191" s="8"/>
      <c r="B191" s="87"/>
    </row>
    <row r="192" spans="1:2" ht="12.75" hidden="1">
      <c r="A192" s="8"/>
      <c r="B192" s="87"/>
    </row>
    <row r="193" spans="1:2" ht="12.75" hidden="1">
      <c r="A193" s="8"/>
      <c r="B193" s="87"/>
    </row>
    <row r="194" spans="1:2" ht="12.75" hidden="1">
      <c r="A194" s="8"/>
      <c r="B194" s="87"/>
    </row>
    <row r="195" spans="1:2" ht="12.75" hidden="1">
      <c r="A195" s="8"/>
      <c r="B195" s="87"/>
    </row>
    <row r="196" spans="1:2" ht="12.75" hidden="1">
      <c r="A196" s="8"/>
      <c r="B196" s="87"/>
    </row>
    <row r="197" spans="1:2" ht="12.75" hidden="1">
      <c r="A197" s="8"/>
      <c r="B197" s="87"/>
    </row>
    <row r="198" spans="1:2" ht="12.75" hidden="1">
      <c r="A198" s="8"/>
      <c r="B198" s="87"/>
    </row>
    <row r="199" spans="1:2" ht="12.75" hidden="1">
      <c r="A199" s="8"/>
      <c r="B199" s="87"/>
    </row>
    <row r="200" spans="1:2" ht="12.75" hidden="1">
      <c r="A200" s="8"/>
      <c r="B200" s="87"/>
    </row>
    <row r="201" spans="1:2" ht="12.75" hidden="1">
      <c r="A201" s="8"/>
      <c r="B201" s="87"/>
    </row>
    <row r="202" spans="1:2" ht="12.75" hidden="1">
      <c r="A202" s="8"/>
      <c r="B202" s="87"/>
    </row>
    <row r="203" spans="1:2" ht="12.75" hidden="1">
      <c r="A203" s="8"/>
      <c r="B203" s="87"/>
    </row>
    <row r="204" spans="1:2" ht="12.75" hidden="1">
      <c r="A204" s="8"/>
      <c r="B204" s="87"/>
    </row>
    <row r="205" spans="1:2" ht="12.75" hidden="1">
      <c r="A205" s="8"/>
      <c r="B205" s="87"/>
    </row>
    <row r="206" spans="1:2" ht="12.75" hidden="1">
      <c r="A206" s="8"/>
      <c r="B206" s="87"/>
    </row>
    <row r="207" spans="1:2" ht="12.75" hidden="1">
      <c r="A207" s="8"/>
      <c r="B207" s="87"/>
    </row>
    <row r="208" spans="1:2" ht="12.75" hidden="1">
      <c r="A208" s="8"/>
      <c r="B208" s="87"/>
    </row>
    <row r="209" spans="1:2" ht="12.75" hidden="1">
      <c r="A209" s="8"/>
      <c r="B209" s="87"/>
    </row>
    <row r="210" spans="1:2" ht="12.75" hidden="1">
      <c r="A210" s="8"/>
      <c r="B210" s="87"/>
    </row>
    <row r="211" spans="1:2" ht="12.75" hidden="1">
      <c r="A211" s="8"/>
      <c r="B211" s="87"/>
    </row>
    <row r="212" spans="1:2" ht="12.75" hidden="1">
      <c r="A212" s="8"/>
      <c r="B212" s="87"/>
    </row>
    <row r="213" spans="1:2" ht="12.75" hidden="1">
      <c r="A213" s="8"/>
      <c r="B213" s="87"/>
    </row>
    <row r="214" spans="1:2" ht="12.75" hidden="1">
      <c r="A214" s="8"/>
      <c r="B214" s="87"/>
    </row>
    <row r="215" spans="1:2" ht="12.75" hidden="1">
      <c r="A215" s="8"/>
      <c r="B215" s="87"/>
    </row>
    <row r="216" spans="1:2" ht="12.75" hidden="1">
      <c r="A216" s="8"/>
      <c r="B216" s="87"/>
    </row>
    <row r="217" spans="1:2" ht="12.75" hidden="1">
      <c r="A217" s="8"/>
      <c r="B217" s="87"/>
    </row>
    <row r="218" spans="1:2" ht="12.75" hidden="1">
      <c r="A218" s="8"/>
      <c r="B218" s="87"/>
    </row>
    <row r="219" spans="1:2" ht="12.75" hidden="1">
      <c r="A219" s="8"/>
      <c r="B219" s="87"/>
    </row>
    <row r="220" spans="1:2" ht="12.75" hidden="1">
      <c r="A220" s="8"/>
      <c r="B220" s="87"/>
    </row>
    <row r="221" spans="1:2" ht="12.75" hidden="1">
      <c r="A221" s="8"/>
      <c r="B221" s="87"/>
    </row>
    <row r="222" spans="1:2" ht="12.75" hidden="1">
      <c r="A222" s="8"/>
      <c r="B222" s="87"/>
    </row>
    <row r="223" spans="1:2" ht="12.75" hidden="1">
      <c r="A223" s="8"/>
      <c r="B223" s="87"/>
    </row>
    <row r="224" spans="1:2" ht="12.75" hidden="1">
      <c r="A224" s="8"/>
      <c r="B224" s="87"/>
    </row>
    <row r="225" spans="1:2" ht="12.75" hidden="1">
      <c r="A225" s="8"/>
      <c r="B225" s="87"/>
    </row>
    <row r="226" spans="1:2" ht="12.75" hidden="1">
      <c r="A226" s="8"/>
      <c r="B226" s="87"/>
    </row>
    <row r="227" spans="1:2" ht="12.75" hidden="1">
      <c r="A227" s="8"/>
      <c r="B227" s="87"/>
    </row>
    <row r="228" spans="1:2" ht="12.75" hidden="1">
      <c r="A228" s="8"/>
      <c r="B228" s="87"/>
    </row>
    <row r="229" spans="1:2" ht="12.75" hidden="1">
      <c r="A229" s="8"/>
      <c r="B229" s="87"/>
    </row>
    <row r="230" spans="1:2" ht="12.75" hidden="1">
      <c r="A230" s="8"/>
      <c r="B230" s="87"/>
    </row>
    <row r="231" spans="1:2" ht="12.75" hidden="1">
      <c r="A231" s="8"/>
      <c r="B231" s="87"/>
    </row>
    <row r="232" spans="1:2" ht="12.75" hidden="1">
      <c r="A232" s="8"/>
      <c r="B232" s="87"/>
    </row>
    <row r="233" spans="1:2" ht="12.75" hidden="1">
      <c r="A233" s="8"/>
      <c r="B233" s="87"/>
    </row>
    <row r="234" spans="1:2" ht="12.75" hidden="1">
      <c r="A234" s="8"/>
      <c r="B234" s="87"/>
    </row>
    <row r="235" spans="1:2" ht="12.75" hidden="1">
      <c r="A235" s="8"/>
      <c r="B235" s="87"/>
    </row>
    <row r="236" spans="1:2" ht="12.75" hidden="1">
      <c r="A236" s="8"/>
      <c r="B236" s="87"/>
    </row>
    <row r="237" spans="1:2" ht="12.75" hidden="1">
      <c r="A237" s="8"/>
      <c r="B237" s="87"/>
    </row>
    <row r="238" spans="1:2" ht="12.75" hidden="1">
      <c r="A238" s="8"/>
      <c r="B238" s="87"/>
    </row>
    <row r="239" spans="1:2" ht="12.75" hidden="1">
      <c r="A239" s="8"/>
      <c r="B239" s="87"/>
    </row>
    <row r="240" spans="1:2" ht="12.75" hidden="1">
      <c r="A240" s="8"/>
      <c r="B240" s="87"/>
    </row>
    <row r="241" spans="1:2" ht="12.75" hidden="1">
      <c r="A241" s="8"/>
      <c r="B241" s="87"/>
    </row>
    <row r="242" spans="1:2" ht="12.75" hidden="1">
      <c r="A242" s="8"/>
      <c r="B242" s="87"/>
    </row>
    <row r="243" spans="1:2" ht="12.75" hidden="1">
      <c r="A243" s="8"/>
      <c r="B243" s="87"/>
    </row>
    <row r="244" spans="1:2" ht="12.75" hidden="1">
      <c r="A244" s="8"/>
      <c r="B244" s="87"/>
    </row>
    <row r="245" spans="1:2" ht="12.75" hidden="1">
      <c r="A245" s="8"/>
      <c r="B245" s="87"/>
    </row>
    <row r="246" spans="1:2" ht="12.75" hidden="1">
      <c r="A246" s="8"/>
      <c r="B246" s="87"/>
    </row>
    <row r="247" spans="1:2" ht="12.75" hidden="1">
      <c r="A247" s="8"/>
      <c r="B247" s="87"/>
    </row>
    <row r="248" spans="1:2" ht="12.75" hidden="1">
      <c r="A248" s="8"/>
      <c r="B248" s="87"/>
    </row>
    <row r="249" spans="1:2" ht="12.75" hidden="1">
      <c r="A249" s="8"/>
      <c r="B249" s="87"/>
    </row>
    <row r="250" spans="1:2" ht="12.75" hidden="1">
      <c r="A250" s="8"/>
      <c r="B250" s="87"/>
    </row>
    <row r="251" spans="1:2" ht="12.75" hidden="1">
      <c r="A251" s="8"/>
      <c r="B251" s="87"/>
    </row>
    <row r="252" spans="1:2" ht="12.75" hidden="1">
      <c r="A252" s="8"/>
      <c r="B252" s="87"/>
    </row>
    <row r="253" spans="1:2" ht="12.75" hidden="1">
      <c r="A253" s="8"/>
      <c r="B253" s="87"/>
    </row>
    <row r="254" spans="1:2" ht="12.75" hidden="1">
      <c r="A254" s="8"/>
      <c r="B254" s="87"/>
    </row>
    <row r="255" spans="1:2" ht="12.75" hidden="1">
      <c r="A255" s="8"/>
      <c r="B255" s="87"/>
    </row>
    <row r="256" spans="1:2" ht="12.75" hidden="1">
      <c r="A256" s="8"/>
      <c r="B256" s="87"/>
    </row>
    <row r="257" spans="1:2" ht="12.75" hidden="1">
      <c r="A257" s="8"/>
      <c r="B257" s="87"/>
    </row>
    <row r="258" spans="1:2" ht="12.75" hidden="1">
      <c r="A258" s="8"/>
      <c r="B258" s="87"/>
    </row>
    <row r="259" spans="1:2" ht="12.75" hidden="1">
      <c r="A259" s="8"/>
      <c r="B259" s="87"/>
    </row>
    <row r="260" spans="1:2" ht="12.75" hidden="1">
      <c r="A260" s="8"/>
      <c r="B260" s="87"/>
    </row>
    <row r="261" spans="1:2" ht="12.75" hidden="1">
      <c r="A261" s="8"/>
      <c r="B261" s="87"/>
    </row>
    <row r="262" spans="1:2" ht="12.75" hidden="1">
      <c r="A262" s="8"/>
      <c r="B262" s="87"/>
    </row>
    <row r="263" spans="1:2" ht="12.75" hidden="1">
      <c r="A263" s="8"/>
      <c r="B263" s="87"/>
    </row>
    <row r="264" spans="1:2" ht="12.75" hidden="1">
      <c r="A264" s="8"/>
      <c r="B264" s="87"/>
    </row>
    <row r="265" spans="1:2" ht="12.75" hidden="1">
      <c r="A265" s="8"/>
      <c r="B265" s="87"/>
    </row>
    <row r="266" spans="1:2" ht="12.75" hidden="1">
      <c r="A266" s="8"/>
      <c r="B266" s="87"/>
    </row>
    <row r="267" spans="1:2" ht="12.75" hidden="1">
      <c r="A267" s="8"/>
      <c r="B267" s="87"/>
    </row>
    <row r="268" spans="1:2" ht="12.75" hidden="1">
      <c r="A268" s="8"/>
      <c r="B268" s="87"/>
    </row>
    <row r="269" spans="1:2" ht="12.75" hidden="1">
      <c r="A269" s="8"/>
      <c r="B269" s="87"/>
    </row>
    <row r="270" spans="1:2" ht="12.75" hidden="1">
      <c r="A270" s="8"/>
      <c r="B270" s="87"/>
    </row>
    <row r="271" spans="1:2" ht="12.75" hidden="1">
      <c r="A271" s="8"/>
      <c r="B271" s="87"/>
    </row>
    <row r="272" spans="1:2" ht="12.75" hidden="1">
      <c r="A272" s="8"/>
      <c r="B272" s="87"/>
    </row>
    <row r="273" spans="1:2" ht="12.75" hidden="1">
      <c r="A273" s="8"/>
      <c r="B273" s="87"/>
    </row>
    <row r="274" spans="1:2" ht="12.75" hidden="1">
      <c r="A274" s="8"/>
      <c r="B274" s="87"/>
    </row>
    <row r="275" spans="1:2" ht="12.75" hidden="1">
      <c r="A275" s="8"/>
      <c r="B275" s="87"/>
    </row>
    <row r="276" spans="1:2" ht="12.75" hidden="1">
      <c r="A276" s="8"/>
      <c r="B276" s="87"/>
    </row>
    <row r="277" spans="1:2" ht="12.75" hidden="1">
      <c r="A277" s="8"/>
      <c r="B277" s="87"/>
    </row>
    <row r="278" spans="1:2" ht="12.75" hidden="1">
      <c r="A278" s="8"/>
      <c r="B278" s="87"/>
    </row>
    <row r="279" spans="1:2" ht="12.75" hidden="1">
      <c r="A279" s="8"/>
      <c r="B279" s="87"/>
    </row>
    <row r="280" spans="1:2" ht="12.75" hidden="1">
      <c r="A280" s="8"/>
      <c r="B280" s="87"/>
    </row>
    <row r="281" spans="1:2" ht="12.75" hidden="1">
      <c r="A281" s="8"/>
      <c r="B281" s="87"/>
    </row>
    <row r="282" spans="1:2" ht="12.75" hidden="1">
      <c r="A282" s="8"/>
      <c r="B282" s="87"/>
    </row>
    <row r="283" spans="1:2" ht="12.75" hidden="1">
      <c r="A283" s="8"/>
      <c r="B283" s="87"/>
    </row>
    <row r="284" spans="1:2" ht="12.75" hidden="1">
      <c r="A284" s="8"/>
      <c r="B284" s="87"/>
    </row>
    <row r="285" spans="1:2" ht="12.75" hidden="1">
      <c r="A285" s="8"/>
      <c r="B285" s="87"/>
    </row>
    <row r="286" spans="1:2" ht="12.75" hidden="1">
      <c r="A286" s="8"/>
      <c r="B286" s="87"/>
    </row>
    <row r="287" spans="1:2" ht="12.75" hidden="1">
      <c r="A287" s="8"/>
      <c r="B287" s="87"/>
    </row>
    <row r="288" spans="1:2" ht="12.75" hidden="1">
      <c r="A288" s="8"/>
      <c r="B288" s="87"/>
    </row>
    <row r="289" spans="1:2" ht="12.75" hidden="1">
      <c r="A289" s="8"/>
      <c r="B289" s="87"/>
    </row>
    <row r="290" spans="1:2" ht="12.75" hidden="1">
      <c r="A290" s="8"/>
      <c r="B290" s="87"/>
    </row>
    <row r="291" spans="1:2" ht="12.75" hidden="1">
      <c r="A291" s="8"/>
      <c r="B291" s="87"/>
    </row>
    <row r="292" spans="1:2" ht="12.75" hidden="1">
      <c r="A292" s="8"/>
      <c r="B292" s="87"/>
    </row>
    <row r="293" spans="1:2" ht="12.75" hidden="1">
      <c r="A293" s="8"/>
      <c r="B293" s="87"/>
    </row>
    <row r="294" spans="1:2" ht="12.75" hidden="1">
      <c r="A294" s="8"/>
      <c r="B294" s="87"/>
    </row>
    <row r="295" spans="1:2" ht="12.75" hidden="1">
      <c r="A295" s="8"/>
      <c r="B295" s="87"/>
    </row>
    <row r="296" spans="1:2" ht="12.75" hidden="1">
      <c r="A296" s="8"/>
      <c r="B296" s="87"/>
    </row>
    <row r="297" spans="1:2" ht="12.75" hidden="1">
      <c r="A297" s="8"/>
      <c r="B297" s="87"/>
    </row>
    <row r="298" spans="1:2" ht="12.75" hidden="1">
      <c r="A298" s="8"/>
      <c r="B298" s="87"/>
    </row>
    <row r="299" spans="1:2" ht="12.75" hidden="1">
      <c r="A299" s="8"/>
      <c r="B299" s="87"/>
    </row>
    <row r="300" spans="1:2" ht="12.75" hidden="1">
      <c r="A300" s="8"/>
      <c r="B300" s="87"/>
    </row>
    <row r="301" spans="1:2" ht="12.75" hidden="1">
      <c r="A301" s="8"/>
      <c r="B301" s="87"/>
    </row>
    <row r="302" spans="1:2" ht="12.75" hidden="1">
      <c r="A302" s="8"/>
      <c r="B302" s="87"/>
    </row>
    <row r="303" spans="1:2" ht="12.75" hidden="1">
      <c r="A303" s="8"/>
      <c r="B303" s="87"/>
    </row>
    <row r="304" spans="1:2" ht="12.75" hidden="1">
      <c r="A304" s="8"/>
      <c r="B304" s="87"/>
    </row>
    <row r="305" spans="1:2" ht="12.75" hidden="1">
      <c r="A305" s="8"/>
      <c r="B305" s="87"/>
    </row>
    <row r="306" spans="1:2" ht="12.75" hidden="1">
      <c r="A306" s="8"/>
      <c r="B306" s="87"/>
    </row>
    <row r="307" spans="1:2" ht="12.75" hidden="1">
      <c r="A307" s="8"/>
      <c r="B307" s="87"/>
    </row>
    <row r="308" spans="1:2" ht="12.75" hidden="1">
      <c r="A308" s="8"/>
      <c r="B308" s="87"/>
    </row>
    <row r="309" spans="1:2" ht="12.75" hidden="1">
      <c r="A309" s="8"/>
      <c r="B309" s="87"/>
    </row>
    <row r="310" spans="1:2" ht="12.75" hidden="1">
      <c r="A310" s="8"/>
      <c r="B310" s="87"/>
    </row>
    <row r="311" spans="1:2" ht="12.75" hidden="1">
      <c r="A311" s="8"/>
      <c r="B311" s="87"/>
    </row>
    <row r="312" spans="1:2" ht="12.75" hidden="1">
      <c r="A312" s="8"/>
      <c r="B312" s="87"/>
    </row>
    <row r="313" spans="1:2" ht="12.75" hidden="1">
      <c r="A313" s="8"/>
      <c r="B313" s="87"/>
    </row>
    <row r="314" spans="1:2" ht="12.75" hidden="1">
      <c r="A314" s="8"/>
      <c r="B314" s="87"/>
    </row>
    <row r="315" spans="1:2" ht="12.75" hidden="1">
      <c r="A315" s="8"/>
      <c r="B315" s="87"/>
    </row>
    <row r="316" spans="1:2" ht="12.75" hidden="1">
      <c r="A316" s="8"/>
      <c r="B316" s="87"/>
    </row>
    <row r="317" spans="1:2" ht="12.75" hidden="1">
      <c r="A317" s="8"/>
      <c r="B317" s="87"/>
    </row>
    <row r="318" spans="1:2" ht="12.75" hidden="1">
      <c r="A318" s="8"/>
      <c r="B318" s="87"/>
    </row>
    <row r="319" spans="1:2" ht="12.75" hidden="1">
      <c r="A319" s="8"/>
      <c r="B319" s="87"/>
    </row>
    <row r="320" spans="1:2" ht="12.75" hidden="1">
      <c r="A320" s="8"/>
      <c r="B320" s="87"/>
    </row>
    <row r="321" spans="1:2" ht="12.75" hidden="1">
      <c r="A321" s="8"/>
      <c r="B321" s="87"/>
    </row>
    <row r="322" spans="1:2" ht="12.75" hidden="1">
      <c r="A322" s="8"/>
      <c r="B322" s="87"/>
    </row>
    <row r="323" spans="1:2" ht="12.75" hidden="1">
      <c r="A323" s="8"/>
      <c r="B323" s="87"/>
    </row>
    <row r="324" spans="1:2" ht="12.75" hidden="1">
      <c r="A324" s="8"/>
      <c r="B324" s="87"/>
    </row>
    <row r="325" spans="1:2" ht="12.75" hidden="1">
      <c r="A325" s="8"/>
      <c r="B325" s="87"/>
    </row>
    <row r="326" spans="1:2" ht="12.75" hidden="1">
      <c r="A326" s="8"/>
      <c r="B326" s="87"/>
    </row>
    <row r="327" spans="1:2" ht="12.75" hidden="1">
      <c r="A327" s="8"/>
      <c r="B327" s="87"/>
    </row>
    <row r="328" spans="1:2" ht="12.75" hidden="1">
      <c r="A328" s="8"/>
      <c r="B328" s="87"/>
    </row>
    <row r="329" spans="1:2" ht="12.75" hidden="1">
      <c r="A329" s="8"/>
      <c r="B329" s="87"/>
    </row>
    <row r="330" spans="1:2" ht="12.75" hidden="1">
      <c r="A330" s="8"/>
      <c r="B330" s="87"/>
    </row>
    <row r="331" spans="1:2" ht="12.75" hidden="1">
      <c r="A331" s="8"/>
      <c r="B331" s="87"/>
    </row>
    <row r="332" spans="1:2" ht="12.75" hidden="1">
      <c r="A332" s="8"/>
      <c r="B332" s="87"/>
    </row>
    <row r="333" spans="1:2" ht="12.75" hidden="1">
      <c r="A333" s="8"/>
      <c r="B333" s="87"/>
    </row>
    <row r="334" spans="1:2" ht="12.75" hidden="1">
      <c r="A334" s="8"/>
      <c r="B334" s="87"/>
    </row>
    <row r="335" spans="1:2" ht="12.75" hidden="1">
      <c r="A335" s="8"/>
      <c r="B335" s="87"/>
    </row>
    <row r="336" spans="1:2" ht="12.75" hidden="1">
      <c r="A336" s="8"/>
      <c r="B336" s="87"/>
    </row>
    <row r="337" spans="1:2" ht="12.75" hidden="1">
      <c r="A337" s="8"/>
      <c r="B337" s="87"/>
    </row>
    <row r="338" spans="1:2" ht="12.75" hidden="1">
      <c r="A338" s="8"/>
      <c r="B338" s="87"/>
    </row>
    <row r="339" spans="1:2" ht="12.75" hidden="1">
      <c r="A339" s="8"/>
      <c r="B339" s="87"/>
    </row>
    <row r="340" spans="1:2" ht="12.75" hidden="1">
      <c r="A340" s="8"/>
      <c r="B340" s="87"/>
    </row>
    <row r="341" spans="1:2" ht="12.75" hidden="1">
      <c r="A341" s="8"/>
      <c r="B341" s="87"/>
    </row>
    <row r="342" spans="1:2" ht="12.75" hidden="1">
      <c r="A342" s="8"/>
      <c r="B342" s="87"/>
    </row>
    <row r="343" spans="1:2" ht="12.75" hidden="1">
      <c r="A343" s="8"/>
      <c r="B343" s="87"/>
    </row>
    <row r="344" spans="1:2" ht="12.75" hidden="1">
      <c r="A344" s="8"/>
      <c r="B344" s="87"/>
    </row>
    <row r="345" spans="1:2" ht="12.75" hidden="1">
      <c r="A345" s="8"/>
      <c r="B345" s="87"/>
    </row>
    <row r="346" spans="1:2" ht="12.75" hidden="1">
      <c r="A346" s="8"/>
      <c r="B346" s="87"/>
    </row>
    <row r="347" spans="1:2" ht="12.75" hidden="1">
      <c r="A347" s="8"/>
      <c r="B347" s="87"/>
    </row>
    <row r="348" spans="1:2" ht="12.75" hidden="1">
      <c r="A348" s="8"/>
      <c r="B348" s="87"/>
    </row>
    <row r="349" spans="1:2" ht="12.75" hidden="1">
      <c r="A349" s="8"/>
      <c r="B349" s="87"/>
    </row>
    <row r="350" spans="1:2" ht="12.75" hidden="1">
      <c r="A350" s="8"/>
      <c r="B350" s="87"/>
    </row>
    <row r="351" spans="1:2" ht="12.75" hidden="1">
      <c r="A351" s="8"/>
      <c r="B351" s="87"/>
    </row>
    <row r="352" spans="1:2" ht="12.75" hidden="1">
      <c r="A352" s="8"/>
      <c r="B352" s="87"/>
    </row>
    <row r="353" spans="1:2" ht="12.75" hidden="1">
      <c r="A353" s="8"/>
      <c r="B353" s="87"/>
    </row>
    <row r="354" spans="1:2" ht="12.75" hidden="1">
      <c r="A354" s="8"/>
      <c r="B354" s="87"/>
    </row>
    <row r="355" spans="1:2" ht="12.75" hidden="1">
      <c r="A355" s="8"/>
      <c r="B355" s="87"/>
    </row>
    <row r="356" spans="1:2" ht="12.75" hidden="1">
      <c r="A356" s="8"/>
      <c r="B356" s="87"/>
    </row>
    <row r="357" spans="1:2" ht="12.75" hidden="1">
      <c r="A357" s="8"/>
      <c r="B357" s="87"/>
    </row>
    <row r="358" spans="1:2" ht="12.75" hidden="1">
      <c r="A358" s="8"/>
      <c r="B358" s="87"/>
    </row>
    <row r="359" spans="1:2" ht="12.75" hidden="1">
      <c r="A359" s="8"/>
      <c r="B359" s="87"/>
    </row>
    <row r="360" spans="1:2" ht="12.75" hidden="1">
      <c r="A360" s="8"/>
      <c r="B360" s="87"/>
    </row>
    <row r="361" spans="1:2" ht="12.75" hidden="1">
      <c r="A361" s="8"/>
      <c r="B361" s="87"/>
    </row>
    <row r="362" spans="1:2" ht="12.75" hidden="1">
      <c r="A362" s="8"/>
      <c r="B362" s="87"/>
    </row>
    <row r="363" spans="1:2" ht="12.75" hidden="1">
      <c r="A363" s="8"/>
      <c r="B363" s="87"/>
    </row>
    <row r="364" spans="1:2" ht="12.75" hidden="1">
      <c r="A364" s="8"/>
      <c r="B364" s="87"/>
    </row>
    <row r="365" spans="1:2" ht="12.75" hidden="1">
      <c r="A365" s="8"/>
      <c r="B365" s="87"/>
    </row>
    <row r="366" spans="1:2" ht="12.75" hidden="1">
      <c r="A366" s="8"/>
      <c r="B366" s="87"/>
    </row>
    <row r="367" spans="1:2" ht="12.75" hidden="1">
      <c r="A367" s="8"/>
      <c r="B367" s="87"/>
    </row>
    <row r="368" spans="1:2" ht="12.75" hidden="1">
      <c r="A368" s="8"/>
      <c r="B368" s="87"/>
    </row>
    <row r="369" spans="1:2" ht="12.75" hidden="1">
      <c r="A369" s="8"/>
      <c r="B369" s="87"/>
    </row>
    <row r="370" spans="1:2" ht="12.75" hidden="1">
      <c r="A370" s="8"/>
      <c r="B370" s="87"/>
    </row>
    <row r="371" spans="1:2" ht="12.75" hidden="1">
      <c r="A371" s="8"/>
      <c r="B371" s="87"/>
    </row>
    <row r="372" spans="1:2" ht="12.75" hidden="1">
      <c r="A372" s="8"/>
      <c r="B372" s="87"/>
    </row>
    <row r="373" spans="1:2" ht="12.75" hidden="1">
      <c r="A373" s="8"/>
      <c r="B373" s="87"/>
    </row>
    <row r="374" spans="1:2" ht="12.75" hidden="1">
      <c r="A374" s="8"/>
      <c r="B374" s="87"/>
    </row>
    <row r="375" spans="1:2" ht="12.75" hidden="1">
      <c r="A375" s="8"/>
      <c r="B375" s="87"/>
    </row>
    <row r="376" spans="1:2" ht="12.75" hidden="1">
      <c r="A376" s="8"/>
      <c r="B376" s="87"/>
    </row>
    <row r="377" spans="1:2" ht="12.75" hidden="1">
      <c r="A377" s="8"/>
      <c r="B377" s="87"/>
    </row>
    <row r="378" spans="1:2" ht="12.75" hidden="1">
      <c r="A378" s="8"/>
      <c r="B378" s="87"/>
    </row>
    <row r="379" spans="1:2" ht="12.75" hidden="1">
      <c r="A379" s="8"/>
      <c r="B379" s="87"/>
    </row>
    <row r="380" spans="1:2" ht="12.75" hidden="1">
      <c r="A380" s="8"/>
      <c r="B380" s="87"/>
    </row>
    <row r="381" spans="1:2" ht="12.75" hidden="1">
      <c r="A381" s="8"/>
      <c r="B381" s="87"/>
    </row>
    <row r="382" spans="1:2" ht="12.75" hidden="1">
      <c r="A382" s="8"/>
      <c r="B382" s="87"/>
    </row>
    <row r="383" spans="1:2" ht="12.75" hidden="1">
      <c r="A383" s="8"/>
      <c r="B383" s="87"/>
    </row>
    <row r="384" spans="1:2" ht="12.75" hidden="1">
      <c r="A384" s="8"/>
      <c r="B384" s="87"/>
    </row>
    <row r="385" spans="1:2" ht="12.75" hidden="1">
      <c r="A385" s="8"/>
      <c r="B385" s="87"/>
    </row>
    <row r="386" spans="1:2" ht="12.75" hidden="1">
      <c r="A386" s="8"/>
      <c r="B386" s="87"/>
    </row>
    <row r="387" spans="1:2" ht="12.75" hidden="1">
      <c r="A387" s="8"/>
      <c r="B387" s="87"/>
    </row>
    <row r="388" spans="1:2" ht="12.75" hidden="1">
      <c r="A388" s="8"/>
      <c r="B388" s="87"/>
    </row>
    <row r="389" spans="1:2" ht="12.75" hidden="1">
      <c r="A389" s="8"/>
      <c r="B389" s="87"/>
    </row>
    <row r="390" spans="1:2" ht="12.75" hidden="1">
      <c r="A390" s="8"/>
      <c r="B390" s="87"/>
    </row>
    <row r="391" spans="1:2" ht="12.75" hidden="1">
      <c r="A391" s="8"/>
      <c r="B391" s="87"/>
    </row>
    <row r="392" spans="1:2" ht="12.75" hidden="1">
      <c r="A392" s="8"/>
      <c r="B392" s="87"/>
    </row>
    <row r="393" spans="1:2" ht="12.75" hidden="1">
      <c r="A393" s="8"/>
      <c r="B393" s="87"/>
    </row>
    <row r="394" spans="1:2" ht="12.75" hidden="1">
      <c r="A394" s="8"/>
      <c r="B394" s="87"/>
    </row>
    <row r="395" spans="1:2" ht="12.75" hidden="1">
      <c r="A395" s="8"/>
      <c r="B395" s="87"/>
    </row>
    <row r="396" spans="1:2" ht="12.75" hidden="1">
      <c r="A396" s="8"/>
      <c r="B396" s="87"/>
    </row>
    <row r="397" spans="1:2" ht="12.75" hidden="1">
      <c r="A397" s="8"/>
      <c r="B397" s="87"/>
    </row>
    <row r="398" spans="1:2" ht="12.75" hidden="1">
      <c r="A398" s="8"/>
      <c r="B398" s="87"/>
    </row>
    <row r="399" spans="1:2" ht="12.75" hidden="1">
      <c r="A399" s="8"/>
      <c r="B399" s="87"/>
    </row>
    <row r="400" spans="1:2" ht="12.75" hidden="1">
      <c r="A400" s="8"/>
      <c r="B400" s="87"/>
    </row>
    <row r="401" spans="1:2" ht="12.75" hidden="1">
      <c r="A401" s="8"/>
      <c r="B401" s="87"/>
    </row>
    <row r="402" spans="1:2" ht="12.75" hidden="1">
      <c r="A402" s="8"/>
      <c r="B402" s="87"/>
    </row>
    <row r="403" spans="1:2" ht="12.75" hidden="1">
      <c r="A403" s="8"/>
      <c r="B403" s="87"/>
    </row>
    <row r="404" spans="1:2" ht="12.75" hidden="1">
      <c r="A404" s="8"/>
      <c r="B404" s="87"/>
    </row>
    <row r="405" spans="1:2" ht="12.75" hidden="1">
      <c r="A405" s="8"/>
      <c r="B405" s="87"/>
    </row>
    <row r="406" spans="1:2" ht="12.75" hidden="1">
      <c r="A406" s="8"/>
      <c r="B406" s="87"/>
    </row>
    <row r="407" spans="1:2" ht="12.75" hidden="1">
      <c r="A407" s="8"/>
      <c r="B407" s="87"/>
    </row>
    <row r="408" spans="1:2" ht="12.75" hidden="1">
      <c r="A408" s="8"/>
      <c r="B408" s="87"/>
    </row>
    <row r="409" spans="1:2" ht="12.75" hidden="1">
      <c r="A409" s="8"/>
      <c r="B409" s="87"/>
    </row>
    <row r="410" spans="1:2" ht="12.75" hidden="1">
      <c r="A410" s="8"/>
      <c r="B410" s="87"/>
    </row>
    <row r="411" spans="1:2" ht="12.75" hidden="1">
      <c r="A411" s="8"/>
      <c r="B411" s="87"/>
    </row>
    <row r="412" spans="1:2" ht="12.75" hidden="1">
      <c r="A412" s="8"/>
      <c r="B412" s="87"/>
    </row>
    <row r="413" spans="1:2" ht="12.75" hidden="1">
      <c r="A413" s="8"/>
      <c r="B413" s="87"/>
    </row>
    <row r="414" spans="1:2" ht="12.75" hidden="1">
      <c r="A414" s="8"/>
      <c r="B414" s="87"/>
    </row>
    <row r="415" spans="1:2" ht="12.75" hidden="1">
      <c r="A415" s="8"/>
      <c r="B415" s="87"/>
    </row>
    <row r="416" spans="1:2" ht="12.75" hidden="1">
      <c r="A416" s="8"/>
      <c r="B416" s="87"/>
    </row>
    <row r="417" spans="1:2" ht="12.75" hidden="1">
      <c r="A417" s="8"/>
      <c r="B417" s="87"/>
    </row>
    <row r="418" spans="1:2" ht="12.75" hidden="1">
      <c r="A418" s="8"/>
      <c r="B418" s="87"/>
    </row>
    <row r="419" spans="1:2" ht="12.75" hidden="1">
      <c r="A419" s="8"/>
      <c r="B419" s="87"/>
    </row>
    <row r="420" spans="1:2" ht="12.75" hidden="1">
      <c r="A420" s="8"/>
      <c r="B420" s="87"/>
    </row>
    <row r="421" spans="1:2" ht="12.75" hidden="1">
      <c r="A421" s="8"/>
      <c r="B421" s="87"/>
    </row>
    <row r="422" spans="1:2" ht="12.75" hidden="1">
      <c r="A422" s="8"/>
      <c r="B422" s="87"/>
    </row>
    <row r="423" spans="1:2" ht="12.75" hidden="1">
      <c r="A423" s="8"/>
      <c r="B423" s="87"/>
    </row>
    <row r="424" spans="1:2" ht="12.75" hidden="1">
      <c r="A424" s="8"/>
      <c r="B424" s="87"/>
    </row>
    <row r="425" spans="1:2" ht="12.75" hidden="1">
      <c r="A425" s="8"/>
      <c r="B425" s="87"/>
    </row>
    <row r="426" spans="1:2" ht="12.75" hidden="1">
      <c r="A426" s="8"/>
      <c r="B426" s="87"/>
    </row>
    <row r="427" spans="1:2" ht="12.75" hidden="1">
      <c r="A427" s="8"/>
      <c r="B427" s="87"/>
    </row>
    <row r="428" spans="1:2" ht="12.75" hidden="1">
      <c r="A428" s="8"/>
      <c r="B428" s="87"/>
    </row>
    <row r="429" spans="1:2" ht="12.75" hidden="1">
      <c r="A429" s="8"/>
      <c r="B429" s="87"/>
    </row>
    <row r="430" spans="1:2" ht="12.75" hidden="1">
      <c r="A430" s="8"/>
      <c r="B430" s="87"/>
    </row>
    <row r="431" spans="1:2" ht="12.75" hidden="1">
      <c r="A431" s="8"/>
      <c r="B431" s="87"/>
    </row>
    <row r="432" spans="1:2" ht="12.75" hidden="1">
      <c r="A432" s="8"/>
      <c r="B432" s="87"/>
    </row>
    <row r="433" spans="1:2" ht="12.75" hidden="1">
      <c r="A433" s="8"/>
      <c r="B433" s="87"/>
    </row>
    <row r="434" spans="1:2" ht="12.75" hidden="1">
      <c r="A434" s="8"/>
      <c r="B434" s="87"/>
    </row>
    <row r="435" spans="1:2" ht="12.75" hidden="1">
      <c r="A435" s="8"/>
      <c r="B435" s="87"/>
    </row>
    <row r="436" spans="1:2" ht="12.75" hidden="1">
      <c r="A436" s="8"/>
      <c r="B436" s="87"/>
    </row>
    <row r="437" spans="1:2" ht="12.75" hidden="1">
      <c r="A437" s="8"/>
      <c r="B437" s="87"/>
    </row>
    <row r="438" spans="1:2" ht="12.75" hidden="1">
      <c r="A438" s="8"/>
      <c r="B438" s="87"/>
    </row>
    <row r="439" spans="1:2" ht="12.75" hidden="1">
      <c r="A439" s="8"/>
      <c r="B439" s="87"/>
    </row>
    <row r="440" spans="1:2" ht="12.75" hidden="1">
      <c r="A440" s="8"/>
      <c r="B440" s="87"/>
    </row>
    <row r="441" spans="1:2" ht="12.75" hidden="1">
      <c r="A441" s="8"/>
      <c r="B441" s="87"/>
    </row>
    <row r="442" spans="1:2" ht="12.75" hidden="1">
      <c r="A442" s="8"/>
      <c r="B442" s="87"/>
    </row>
    <row r="443" spans="1:2" ht="12.75" hidden="1">
      <c r="A443" s="8"/>
      <c r="B443" s="87"/>
    </row>
    <row r="444" spans="1:2" ht="12.75" hidden="1">
      <c r="A444" s="8"/>
      <c r="B444" s="87"/>
    </row>
    <row r="445" spans="1:2" ht="12.75" hidden="1">
      <c r="A445" s="8"/>
      <c r="B445" s="87"/>
    </row>
    <row r="446" spans="1:2" ht="12.75" hidden="1">
      <c r="A446" s="8"/>
      <c r="B446" s="87"/>
    </row>
    <row r="447" spans="1:2" ht="12.75" hidden="1">
      <c r="A447" s="8"/>
      <c r="B447" s="87"/>
    </row>
    <row r="448" spans="1:2" ht="12.75" hidden="1">
      <c r="A448" s="8"/>
      <c r="B448" s="87"/>
    </row>
    <row r="449" spans="1:2" ht="12.75" hidden="1">
      <c r="A449" s="8"/>
      <c r="B449" s="87"/>
    </row>
    <row r="450" spans="1:2" ht="12.75" hidden="1">
      <c r="A450" s="8"/>
      <c r="B450" s="87"/>
    </row>
    <row r="451" spans="1:2" ht="12.75" hidden="1">
      <c r="A451" s="8"/>
      <c r="B451" s="87"/>
    </row>
    <row r="452" spans="1:2" ht="12.75" hidden="1">
      <c r="A452" s="8"/>
      <c r="B452" s="87"/>
    </row>
    <row r="453" spans="1:2" ht="12.75" hidden="1">
      <c r="A453" s="8"/>
      <c r="B453" s="87"/>
    </row>
    <row r="454" spans="1:2" ht="12.75" hidden="1">
      <c r="A454" s="8"/>
      <c r="B454" s="87"/>
    </row>
    <row r="455" spans="1:2" ht="12.75" hidden="1">
      <c r="A455" s="8"/>
      <c r="B455" s="87"/>
    </row>
    <row r="456" spans="1:2" ht="12.75" hidden="1">
      <c r="A456" s="8"/>
      <c r="B456" s="87"/>
    </row>
    <row r="457" spans="1:2" ht="12.75" hidden="1">
      <c r="A457" s="8"/>
      <c r="B457" s="87"/>
    </row>
    <row r="458" spans="1:2" ht="12.75" hidden="1">
      <c r="A458" s="8"/>
      <c r="B458" s="87"/>
    </row>
    <row r="459" spans="1:2" ht="12.75" hidden="1">
      <c r="A459" s="8"/>
      <c r="B459" s="87"/>
    </row>
    <row r="460" spans="1:2" ht="12.75" hidden="1">
      <c r="A460" s="8"/>
      <c r="B460" s="87"/>
    </row>
    <row r="461" spans="1:2" ht="12.75" hidden="1">
      <c r="A461" s="8"/>
      <c r="B461" s="87"/>
    </row>
    <row r="462" spans="1:2" ht="12.75" hidden="1">
      <c r="A462" s="8"/>
      <c r="B462" s="87"/>
    </row>
    <row r="463" spans="1:2" ht="12.75" hidden="1">
      <c r="A463" s="8"/>
      <c r="B463" s="87"/>
    </row>
    <row r="464" spans="1:2" ht="12.75" hidden="1">
      <c r="A464" s="8"/>
      <c r="B464" s="87"/>
    </row>
    <row r="465" spans="1:2" ht="12.75" hidden="1">
      <c r="A465" s="8"/>
      <c r="B465" s="87"/>
    </row>
    <row r="466" spans="1:2" ht="12.75" hidden="1">
      <c r="A466" s="8"/>
      <c r="B466" s="87"/>
    </row>
    <row r="467" spans="1:2" ht="12.75" hidden="1">
      <c r="A467" s="8"/>
      <c r="B467" s="87"/>
    </row>
    <row r="468" spans="1:2" ht="12.75" hidden="1">
      <c r="A468" s="8"/>
      <c r="B468" s="87"/>
    </row>
    <row r="469" spans="1:2" ht="12.75" hidden="1">
      <c r="A469" s="8"/>
      <c r="B469" s="87"/>
    </row>
    <row r="470" spans="1:2" ht="12.75" hidden="1">
      <c r="A470" s="8"/>
      <c r="B470" s="87"/>
    </row>
    <row r="471" spans="1:2" ht="12.75" hidden="1">
      <c r="A471" s="8"/>
      <c r="B471" s="87"/>
    </row>
    <row r="472" spans="1:2" ht="12.75" hidden="1">
      <c r="A472" s="8"/>
      <c r="B472" s="87"/>
    </row>
    <row r="473" spans="1:2" ht="12.75" hidden="1">
      <c r="A473" s="8"/>
      <c r="B473" s="87"/>
    </row>
    <row r="474" spans="1:2" ht="12.75" hidden="1">
      <c r="A474" s="8"/>
      <c r="B474" s="87"/>
    </row>
    <row r="475" spans="1:2" ht="12.75" hidden="1">
      <c r="A475" s="8"/>
      <c r="B475" s="87"/>
    </row>
    <row r="476" spans="1:2" ht="12.75" hidden="1">
      <c r="A476" s="8"/>
      <c r="B476" s="87"/>
    </row>
    <row r="477" spans="1:2" ht="12.75" hidden="1">
      <c r="A477" s="8"/>
      <c r="B477" s="87"/>
    </row>
    <row r="478" spans="1:2" ht="12.75" hidden="1">
      <c r="A478" s="8"/>
      <c r="B478" s="87"/>
    </row>
    <row r="479" spans="1:2" ht="12.75" hidden="1">
      <c r="A479" s="8"/>
      <c r="B479" s="87"/>
    </row>
    <row r="480" spans="1:2" ht="12.75" hidden="1">
      <c r="A480" s="8"/>
      <c r="B480" s="87"/>
    </row>
    <row r="481" spans="1:2" ht="12.75" hidden="1">
      <c r="A481" s="8"/>
      <c r="B481" s="87"/>
    </row>
    <row r="482" spans="1:2" ht="12.75" hidden="1">
      <c r="A482" s="8"/>
      <c r="B482" s="87"/>
    </row>
    <row r="483" spans="1:2" ht="12.75" hidden="1">
      <c r="A483" s="8"/>
      <c r="B483" s="87"/>
    </row>
    <row r="484" spans="1:2" ht="12.75" hidden="1">
      <c r="A484" s="8"/>
      <c r="B484" s="87"/>
    </row>
    <row r="485" spans="1:2" ht="12.75" hidden="1">
      <c r="A485" s="8"/>
      <c r="B485" s="87"/>
    </row>
    <row r="486" spans="1:2" ht="12.75" hidden="1">
      <c r="A486" s="8"/>
      <c r="B486" s="87"/>
    </row>
    <row r="487" spans="1:2" ht="12.75" hidden="1">
      <c r="A487" s="8"/>
      <c r="B487" s="87"/>
    </row>
    <row r="488" spans="1:2" ht="12.75" hidden="1">
      <c r="A488" s="8"/>
      <c r="B488" s="87"/>
    </row>
    <row r="489" spans="1:2" ht="12.75" hidden="1">
      <c r="A489" s="8"/>
      <c r="B489" s="87"/>
    </row>
    <row r="490" spans="1:2" ht="12.75" hidden="1">
      <c r="A490" s="8"/>
      <c r="B490" s="87"/>
    </row>
    <row r="491" spans="1:2" ht="12.75" hidden="1">
      <c r="A491" s="8"/>
      <c r="B491" s="87"/>
    </row>
    <row r="492" spans="1:2" ht="12.75" hidden="1">
      <c r="A492" s="8"/>
      <c r="B492" s="87"/>
    </row>
    <row r="493" spans="1:2" ht="12.75" hidden="1">
      <c r="A493" s="8"/>
      <c r="B493" s="87"/>
    </row>
    <row r="494" spans="1:2" ht="12.75" hidden="1">
      <c r="A494" s="8"/>
      <c r="B494" s="87"/>
    </row>
    <row r="495" spans="1:2" ht="12.75" hidden="1">
      <c r="A495" s="8"/>
      <c r="B495" s="87"/>
    </row>
    <row r="496" spans="1:2" ht="12.75" hidden="1">
      <c r="A496" s="8"/>
      <c r="B496" s="87"/>
    </row>
    <row r="497" spans="1:2" ht="12.75" hidden="1">
      <c r="A497" s="8"/>
      <c r="B497" s="87"/>
    </row>
    <row r="498" spans="1:2" ht="12.75" hidden="1">
      <c r="A498" s="8"/>
      <c r="B498" s="87"/>
    </row>
    <row r="499" spans="1:2" ht="12.75" hidden="1">
      <c r="A499" s="8"/>
      <c r="B499" s="87"/>
    </row>
    <row r="500" spans="1:2" ht="12.75" hidden="1">
      <c r="A500" s="8"/>
      <c r="B500" s="87"/>
    </row>
    <row r="501" spans="1:2" ht="12.75" hidden="1">
      <c r="A501" s="8"/>
      <c r="B501" s="87"/>
    </row>
    <row r="502" spans="1:2" ht="12.75" hidden="1">
      <c r="A502" s="8"/>
      <c r="B502" s="87"/>
    </row>
    <row r="503" spans="1:2" ht="12.75" hidden="1">
      <c r="A503" s="8"/>
      <c r="B503" s="87"/>
    </row>
    <row r="504" spans="1:2" ht="12.75" hidden="1">
      <c r="A504" s="8"/>
      <c r="B504" s="87"/>
    </row>
    <row r="505" spans="1:2" ht="12.75" hidden="1">
      <c r="A505" s="8"/>
      <c r="B505" s="87"/>
    </row>
    <row r="506" spans="1:2" ht="12.75" hidden="1">
      <c r="A506" s="8"/>
      <c r="B506" s="87"/>
    </row>
    <row r="507" spans="1:2" ht="12.75" hidden="1">
      <c r="A507" s="8"/>
      <c r="B507" s="87"/>
    </row>
    <row r="508" spans="1:2" ht="12.75" hidden="1">
      <c r="A508" s="8"/>
      <c r="B508" s="87"/>
    </row>
    <row r="509" spans="1:2" ht="12.75" hidden="1">
      <c r="A509" s="8"/>
      <c r="B509" s="87"/>
    </row>
    <row r="510" spans="1:2" ht="12.75" hidden="1">
      <c r="A510" s="8"/>
      <c r="B510" s="87"/>
    </row>
    <row r="511" spans="1:2" ht="12.75" hidden="1">
      <c r="A511" s="8"/>
      <c r="B511" s="87"/>
    </row>
    <row r="512" spans="1:2" ht="12.75" hidden="1">
      <c r="A512" s="8"/>
      <c r="B512" s="87"/>
    </row>
    <row r="513" spans="1:2" ht="12.75" hidden="1">
      <c r="A513" s="8"/>
      <c r="B513" s="87"/>
    </row>
    <row r="514" spans="1:2" ht="12.75" hidden="1">
      <c r="A514" s="8"/>
      <c r="B514" s="87"/>
    </row>
    <row r="515" spans="1:2" ht="12.75" hidden="1">
      <c r="A515" s="8"/>
      <c r="B515" s="87"/>
    </row>
    <row r="516" spans="1:2" ht="12.75" hidden="1">
      <c r="A516" s="8"/>
      <c r="B516" s="87"/>
    </row>
    <row r="517" spans="1:2" ht="12.75" hidden="1">
      <c r="A517" s="8"/>
      <c r="B517" s="87"/>
    </row>
    <row r="518" spans="1:2" ht="12.75" hidden="1">
      <c r="A518" s="8"/>
      <c r="B518" s="87"/>
    </row>
    <row r="519" spans="1:2" ht="12.75" hidden="1">
      <c r="A519" s="8"/>
      <c r="B519" s="87"/>
    </row>
    <row r="520" spans="1:2" ht="12.75" hidden="1">
      <c r="A520" s="8"/>
      <c r="B520" s="87"/>
    </row>
    <row r="521" spans="1:2" ht="12.75" hidden="1">
      <c r="A521" s="8"/>
      <c r="B521" s="87"/>
    </row>
    <row r="522" spans="1:2" ht="12.75" hidden="1">
      <c r="A522" s="8"/>
      <c r="B522" s="87"/>
    </row>
    <row r="523" spans="1:2" ht="12.75" hidden="1">
      <c r="A523" s="8"/>
      <c r="B523" s="87"/>
    </row>
    <row r="524" spans="1:2" ht="12.75" hidden="1">
      <c r="A524" s="8"/>
      <c r="B524" s="87"/>
    </row>
    <row r="525" spans="1:2" ht="12.75" hidden="1">
      <c r="A525" s="8"/>
      <c r="B525" s="87"/>
    </row>
    <row r="526" spans="1:2" ht="12.75" hidden="1">
      <c r="A526" s="8"/>
      <c r="B526" s="87"/>
    </row>
    <row r="527" spans="1:2" ht="12.75" hidden="1">
      <c r="A527" s="8"/>
      <c r="B527" s="87"/>
    </row>
    <row r="528" spans="1:2" ht="12.75" hidden="1">
      <c r="A528" s="8"/>
      <c r="B528" s="87"/>
    </row>
    <row r="529" spans="1:2" ht="12.75" hidden="1">
      <c r="A529" s="8"/>
      <c r="B529" s="87"/>
    </row>
    <row r="530" spans="1:2" ht="12.75" hidden="1">
      <c r="A530" s="8"/>
      <c r="B530" s="87"/>
    </row>
    <row r="531" spans="1:2" ht="12.75" hidden="1">
      <c r="A531" s="8"/>
      <c r="B531" s="87"/>
    </row>
    <row r="532" spans="1:2" ht="12.75" hidden="1">
      <c r="A532" s="8"/>
      <c r="B532" s="87"/>
    </row>
    <row r="533" spans="1:2" ht="12.75" hidden="1">
      <c r="A533" s="8"/>
      <c r="B533" s="87"/>
    </row>
    <row r="534" spans="1:2" ht="12.75" hidden="1">
      <c r="A534" s="8"/>
      <c r="B534" s="87"/>
    </row>
    <row r="535" spans="1:2" ht="12.75" hidden="1">
      <c r="A535" s="8"/>
      <c r="B535" s="87"/>
    </row>
    <row r="536" spans="1:2" ht="12.75" hidden="1">
      <c r="A536" s="8"/>
      <c r="B536" s="87"/>
    </row>
    <row r="537" spans="1:2" ht="12.75" hidden="1">
      <c r="A537" s="8"/>
      <c r="B537" s="87"/>
    </row>
    <row r="538" spans="1:2" ht="12.75" hidden="1">
      <c r="A538" s="8"/>
      <c r="B538" s="87"/>
    </row>
    <row r="539" spans="1:2" ht="12.75" hidden="1">
      <c r="A539" s="8"/>
      <c r="B539" s="87"/>
    </row>
    <row r="540" spans="1:2" ht="12.75" hidden="1">
      <c r="A540" s="8"/>
      <c r="B540" s="87"/>
    </row>
    <row r="541" spans="1:2" ht="12.75" hidden="1">
      <c r="A541" s="8"/>
      <c r="B541" s="87"/>
    </row>
    <row r="542" spans="1:2" ht="12.75" hidden="1">
      <c r="A542" s="8"/>
      <c r="B542" s="87"/>
    </row>
    <row r="543" spans="1:2" ht="12.75" hidden="1">
      <c r="A543" s="8"/>
      <c r="B543" s="87"/>
    </row>
    <row r="544" spans="1:2" ht="12.75" hidden="1">
      <c r="A544" s="8"/>
      <c r="B544" s="87"/>
    </row>
    <row r="545" spans="1:2" ht="12.75" hidden="1">
      <c r="A545" s="8"/>
      <c r="B545" s="87"/>
    </row>
    <row r="546" spans="1:2" ht="12.75" hidden="1">
      <c r="A546" s="8"/>
      <c r="B546" s="87"/>
    </row>
    <row r="547" spans="1:2" ht="12.75" hidden="1">
      <c r="A547" s="8"/>
      <c r="B547" s="87"/>
    </row>
    <row r="548" spans="1:2" ht="12.75" hidden="1">
      <c r="A548" s="8"/>
      <c r="B548" s="87"/>
    </row>
    <row r="549" spans="1:2" ht="12.75" hidden="1">
      <c r="A549" s="8"/>
      <c r="B549" s="87"/>
    </row>
    <row r="550" spans="1:2" ht="12.75" hidden="1">
      <c r="A550" s="8"/>
      <c r="B550" s="87"/>
    </row>
    <row r="551" spans="1:2" ht="12.75" hidden="1">
      <c r="A551" s="8"/>
      <c r="B551" s="87"/>
    </row>
    <row r="552" spans="1:2" ht="12.75" hidden="1">
      <c r="A552" s="8"/>
      <c r="B552" s="87"/>
    </row>
    <row r="553" spans="1:2" ht="12.75" hidden="1">
      <c r="A553" s="8"/>
      <c r="B553" s="87"/>
    </row>
    <row r="554" spans="1:2" ht="12.75" hidden="1">
      <c r="A554" s="8"/>
      <c r="B554" s="87"/>
    </row>
    <row r="555" spans="1:2" ht="12.75" hidden="1">
      <c r="A555" s="8"/>
      <c r="B555" s="87"/>
    </row>
    <row r="556" spans="1:2" ht="12.75" hidden="1">
      <c r="A556" s="8"/>
      <c r="B556" s="87"/>
    </row>
    <row r="557" spans="1:2" ht="12.75" hidden="1">
      <c r="A557" s="8"/>
      <c r="B557" s="87"/>
    </row>
    <row r="558" spans="1:2" ht="12.75" hidden="1">
      <c r="A558" s="8"/>
      <c r="B558" s="87"/>
    </row>
    <row r="559" spans="1:2" ht="12.75" hidden="1">
      <c r="A559" s="8"/>
      <c r="B559" s="87"/>
    </row>
    <row r="560" spans="1:2" ht="12.75" hidden="1">
      <c r="A560" s="8"/>
      <c r="B560" s="87"/>
    </row>
    <row r="561" spans="1:2" ht="12.75" hidden="1">
      <c r="A561" s="8"/>
      <c r="B561" s="87"/>
    </row>
    <row r="562" spans="1:2" ht="12.75" hidden="1">
      <c r="A562" s="8"/>
      <c r="B562" s="87"/>
    </row>
    <row r="563" spans="1:2" ht="12.75" hidden="1">
      <c r="A563" s="8"/>
      <c r="B563" s="87"/>
    </row>
    <row r="564" spans="1:2" ht="12.75" hidden="1">
      <c r="A564" s="8"/>
      <c r="B564" s="87"/>
    </row>
    <row r="565" spans="1:2" ht="12.75" hidden="1">
      <c r="A565" s="8"/>
      <c r="B565" s="87"/>
    </row>
    <row r="566" spans="1:2" ht="12.75" hidden="1">
      <c r="A566" s="8"/>
      <c r="B566" s="87"/>
    </row>
    <row r="567" spans="1:2" ht="12.75" hidden="1">
      <c r="A567" s="8"/>
      <c r="B567" s="87"/>
    </row>
    <row r="568" spans="1:2" ht="12.75" hidden="1">
      <c r="A568" s="8"/>
      <c r="B568" s="87"/>
    </row>
    <row r="569" spans="1:2" ht="12.75" hidden="1">
      <c r="A569" s="8"/>
      <c r="B569" s="87"/>
    </row>
    <row r="570" spans="1:2" ht="12.75" hidden="1">
      <c r="A570" s="8"/>
      <c r="B570" s="87"/>
    </row>
    <row r="571" spans="1:2" ht="12.75" hidden="1">
      <c r="A571" s="8"/>
      <c r="B571" s="87"/>
    </row>
    <row r="572" spans="1:2" ht="12.75" hidden="1">
      <c r="A572" s="8"/>
      <c r="B572" s="87"/>
    </row>
    <row r="573" spans="1:2" ht="12.75" hidden="1">
      <c r="A573" s="8"/>
      <c r="B573" s="87"/>
    </row>
    <row r="574" spans="1:2" ht="12.75" hidden="1">
      <c r="A574" s="8"/>
      <c r="B574" s="87"/>
    </row>
    <row r="575" spans="1:2" ht="12.75" hidden="1">
      <c r="A575" s="8"/>
      <c r="B575" s="87"/>
    </row>
    <row r="576" spans="1:2" ht="12.75" hidden="1">
      <c r="A576" s="8"/>
      <c r="B576" s="87"/>
    </row>
    <row r="577" spans="1:2" ht="12.75" hidden="1">
      <c r="A577" s="8"/>
      <c r="B577" s="87"/>
    </row>
    <row r="578" spans="1:2" ht="12.75" hidden="1">
      <c r="A578" s="8"/>
      <c r="B578" s="87"/>
    </row>
    <row r="579" spans="1:2" ht="12.75" hidden="1">
      <c r="A579" s="8"/>
      <c r="B579" s="87"/>
    </row>
    <row r="580" spans="1:2" ht="12.75" hidden="1">
      <c r="A580" s="8"/>
      <c r="B580" s="87"/>
    </row>
    <row r="581" spans="1:2" ht="12.75" hidden="1">
      <c r="A581" s="8"/>
      <c r="B581" s="87"/>
    </row>
    <row r="582" spans="1:2" ht="12.75" hidden="1">
      <c r="A582" s="8"/>
      <c r="B582" s="87"/>
    </row>
    <row r="583" spans="1:2" ht="12.75" hidden="1">
      <c r="A583" s="8"/>
      <c r="B583" s="87"/>
    </row>
    <row r="584" spans="1:2" ht="12.75" hidden="1">
      <c r="A584" s="8"/>
      <c r="B584" s="87"/>
    </row>
    <row r="585" spans="1:2" ht="12.75" hidden="1">
      <c r="A585" s="8"/>
      <c r="B585" s="87"/>
    </row>
    <row r="586" spans="1:2" ht="12.75" hidden="1">
      <c r="A586" s="8"/>
      <c r="B586" s="87"/>
    </row>
    <row r="587" spans="1:2" ht="12.75" hidden="1">
      <c r="A587" s="8"/>
      <c r="B587" s="87"/>
    </row>
    <row r="588" spans="1:2" ht="12.75" hidden="1">
      <c r="A588" s="8"/>
      <c r="B588" s="87"/>
    </row>
    <row r="589" spans="1:2" ht="12.75" hidden="1">
      <c r="A589" s="8"/>
      <c r="B589" s="87"/>
    </row>
    <row r="590" spans="1:2" ht="12.75" hidden="1">
      <c r="A590" s="8"/>
      <c r="B590" s="87"/>
    </row>
    <row r="591" spans="1:2" ht="12.75" hidden="1">
      <c r="A591" s="8"/>
      <c r="B591" s="87"/>
    </row>
    <row r="592" spans="1:2" ht="12.75" hidden="1">
      <c r="A592" s="8"/>
      <c r="B592" s="87"/>
    </row>
    <row r="593" spans="1:2" ht="12.75" hidden="1">
      <c r="A593" s="8"/>
      <c r="B593" s="87"/>
    </row>
    <row r="594" spans="1:2" ht="12.75" hidden="1">
      <c r="A594" s="8"/>
      <c r="B594" s="87"/>
    </row>
    <row r="595" spans="1:2" ht="12.75" hidden="1">
      <c r="A595" s="8"/>
      <c r="B595" s="87"/>
    </row>
    <row r="596" spans="1:2" ht="12.75" hidden="1">
      <c r="A596" s="8"/>
      <c r="B596" s="87"/>
    </row>
    <row r="597" spans="1:2" ht="12.75" hidden="1">
      <c r="A597" s="8"/>
      <c r="B597" s="87"/>
    </row>
    <row r="598" spans="1:2" ht="12.75" hidden="1">
      <c r="A598" s="8"/>
      <c r="B598" s="87"/>
    </row>
    <row r="599" spans="1:2" ht="12.75" hidden="1">
      <c r="A599" s="8"/>
      <c r="B599" s="87"/>
    </row>
    <row r="600" spans="1:2" ht="12.75" hidden="1">
      <c r="A600" s="8"/>
      <c r="B600" s="87"/>
    </row>
    <row r="601" spans="1:2" ht="12.75" hidden="1">
      <c r="A601" s="8"/>
      <c r="B601" s="87"/>
    </row>
    <row r="602" spans="1:2" ht="12.75" hidden="1">
      <c r="A602" s="8"/>
      <c r="B602" s="87"/>
    </row>
    <row r="603" spans="1:2" ht="12.75" hidden="1">
      <c r="A603" s="8"/>
      <c r="B603" s="87"/>
    </row>
    <row r="604" spans="1:2" ht="12.75" hidden="1">
      <c r="A604" s="8"/>
      <c r="B604" s="87"/>
    </row>
    <row r="605" spans="1:2" ht="12.75" hidden="1">
      <c r="A605" s="8"/>
      <c r="B605" s="87"/>
    </row>
    <row r="606" spans="1:2" ht="12.75" hidden="1">
      <c r="A606" s="8"/>
      <c r="B606" s="87"/>
    </row>
    <row r="607" spans="1:2" ht="12.75" hidden="1">
      <c r="A607" s="8"/>
      <c r="B607" s="87"/>
    </row>
    <row r="608" spans="1:2" ht="12.75" hidden="1">
      <c r="A608" s="8"/>
      <c r="B608" s="87"/>
    </row>
    <row r="609" spans="1:2" ht="12.75" hidden="1">
      <c r="A609" s="8"/>
      <c r="B609" s="87"/>
    </row>
    <row r="610" spans="1:2" ht="12.75" hidden="1">
      <c r="A610" s="8"/>
      <c r="B610" s="87"/>
    </row>
    <row r="611" spans="1:2" ht="12.75" hidden="1">
      <c r="A611" s="8"/>
      <c r="B611" s="87"/>
    </row>
    <row r="612" spans="1:2" ht="12.75" hidden="1">
      <c r="A612" s="8"/>
      <c r="B612" s="87"/>
    </row>
    <row r="613" spans="1:2" ht="12.75" hidden="1">
      <c r="A613" s="8"/>
      <c r="B613" s="87"/>
    </row>
    <row r="614" spans="1:2" ht="12.75" hidden="1">
      <c r="A614" s="8"/>
      <c r="B614" s="87"/>
    </row>
    <row r="615" spans="1:2" ht="12.75" hidden="1">
      <c r="A615" s="8"/>
      <c r="B615" s="87"/>
    </row>
    <row r="616" spans="1:2" ht="12.75" hidden="1">
      <c r="A616" s="8"/>
      <c r="B616" s="87"/>
    </row>
    <row r="617" spans="1:2" ht="12.75" hidden="1">
      <c r="A617" s="8"/>
      <c r="B617" s="87"/>
    </row>
    <row r="618" spans="1:2" ht="12.75" hidden="1">
      <c r="A618" s="8"/>
      <c r="B618" s="87"/>
    </row>
    <row r="619" spans="1:2" ht="12.75" hidden="1">
      <c r="A619" s="8"/>
      <c r="B619" s="87"/>
    </row>
    <row r="620" spans="1:2" ht="12.75" hidden="1">
      <c r="A620" s="8"/>
      <c r="B620" s="87"/>
    </row>
    <row r="621" spans="1:2" ht="12.75" hidden="1">
      <c r="A621" s="8"/>
      <c r="B621" s="87"/>
    </row>
    <row r="622" spans="1:2" ht="12.75" hidden="1">
      <c r="A622" s="8"/>
      <c r="B622" s="87"/>
    </row>
    <row r="623" spans="1:2" ht="12.75" hidden="1">
      <c r="A623" s="8"/>
      <c r="B623" s="87"/>
    </row>
    <row r="624" spans="1:2" ht="12.75" hidden="1">
      <c r="A624" s="8"/>
      <c r="B624" s="87"/>
    </row>
    <row r="625" spans="1:2" ht="12.75" hidden="1">
      <c r="A625" s="8"/>
      <c r="B625" s="87"/>
    </row>
    <row r="626" spans="1:2" ht="12.75" hidden="1">
      <c r="A626" s="8"/>
      <c r="B626" s="87"/>
    </row>
    <row r="627" spans="1:2" ht="12.75" hidden="1">
      <c r="A627" s="8"/>
      <c r="B627" s="87"/>
    </row>
    <row r="628" spans="1:2" ht="12.75" hidden="1">
      <c r="A628" s="8"/>
      <c r="B628" s="87"/>
    </row>
    <row r="629" spans="1:2" ht="12.75" hidden="1">
      <c r="A629" s="8"/>
      <c r="B629" s="87"/>
    </row>
    <row r="630" spans="1:2" ht="12.75" hidden="1">
      <c r="A630" s="8"/>
      <c r="B630" s="87"/>
    </row>
    <row r="631" spans="1:2" ht="12.75" hidden="1">
      <c r="A631" s="8"/>
      <c r="B631" s="87"/>
    </row>
    <row r="632" spans="1:2" ht="12.75" hidden="1">
      <c r="A632" s="8"/>
      <c r="B632" s="87"/>
    </row>
    <row r="633" spans="1:2" ht="12.75" hidden="1">
      <c r="A633" s="8"/>
      <c r="B633" s="87"/>
    </row>
    <row r="634" spans="1:2" ht="12.75" hidden="1">
      <c r="A634" s="8"/>
      <c r="B634" s="87"/>
    </row>
    <row r="635" spans="1:2" ht="12.75" hidden="1">
      <c r="A635" s="8"/>
      <c r="B635" s="87"/>
    </row>
    <row r="636" spans="1:2" ht="12.75" hidden="1">
      <c r="A636" s="8"/>
      <c r="B636" s="87"/>
    </row>
    <row r="637" spans="1:2" ht="12.75" hidden="1">
      <c r="A637" s="8"/>
      <c r="B637" s="87"/>
    </row>
    <row r="638" spans="1:2" ht="12.75" hidden="1">
      <c r="A638" s="8"/>
      <c r="B638" s="87"/>
    </row>
    <row r="639" spans="1:2" ht="12.75" hidden="1">
      <c r="A639" s="8"/>
      <c r="B639" s="87"/>
    </row>
    <row r="640" spans="1:2" ht="12.75" hidden="1">
      <c r="A640" s="8"/>
      <c r="B640" s="87"/>
    </row>
    <row r="641" spans="1:2" ht="12.75" hidden="1">
      <c r="A641" s="8"/>
      <c r="B641" s="87"/>
    </row>
    <row r="642" spans="1:2" ht="12.75" hidden="1">
      <c r="A642" s="8"/>
      <c r="B642" s="87"/>
    </row>
    <row r="643" spans="1:2" ht="12.75" hidden="1">
      <c r="A643" s="8"/>
      <c r="B643" s="87"/>
    </row>
    <row r="644" spans="1:2" ht="12.75" hidden="1">
      <c r="A644" s="8"/>
      <c r="B644" s="87"/>
    </row>
    <row r="645" spans="1:2" ht="12.75" hidden="1">
      <c r="A645" s="8"/>
      <c r="B645" s="87"/>
    </row>
    <row r="646" spans="1:2" ht="12.75" hidden="1">
      <c r="A646" s="8"/>
      <c r="B646" s="87"/>
    </row>
    <row r="647" spans="1:2" ht="12.75" hidden="1">
      <c r="A647" s="8"/>
      <c r="B647" s="87"/>
    </row>
    <row r="648" spans="1:2" ht="12.75" hidden="1">
      <c r="A648" s="8"/>
      <c r="B648" s="87"/>
    </row>
    <row r="649" spans="1:2" ht="12.75" hidden="1">
      <c r="A649" s="8"/>
      <c r="B649" s="87"/>
    </row>
    <row r="650" spans="1:2" ht="12.75" hidden="1">
      <c r="A650" s="8"/>
      <c r="B650" s="87"/>
    </row>
    <row r="651" spans="1:2" ht="12.75" hidden="1">
      <c r="A651" s="8"/>
      <c r="B651" s="87"/>
    </row>
    <row r="652" spans="1:2" ht="12.75" hidden="1">
      <c r="A652" s="8"/>
      <c r="B652" s="87"/>
    </row>
    <row r="653" spans="1:2" ht="12.75" hidden="1">
      <c r="A653" s="8"/>
      <c r="B653" s="87"/>
    </row>
    <row r="654" spans="1:2" ht="12.75" hidden="1">
      <c r="A654" s="8"/>
      <c r="B654" s="87"/>
    </row>
    <row r="655" spans="1:2" ht="12.75" hidden="1">
      <c r="A655" s="8"/>
      <c r="B655" s="87"/>
    </row>
    <row r="656" spans="1:2" ht="12.75" hidden="1">
      <c r="A656" s="8"/>
      <c r="B656" s="87"/>
    </row>
    <row r="657" spans="1:2" ht="12.75" hidden="1">
      <c r="A657" s="8"/>
      <c r="B657" s="87"/>
    </row>
    <row r="658" spans="1:2" ht="12.75" hidden="1">
      <c r="A658" s="8"/>
      <c r="B658" s="87"/>
    </row>
    <row r="659" spans="1:2" ht="12.75" hidden="1">
      <c r="A659" s="8"/>
      <c r="B659" s="87"/>
    </row>
    <row r="660" spans="1:2" ht="12.75" hidden="1">
      <c r="A660" s="8"/>
      <c r="B660" s="87"/>
    </row>
    <row r="661" spans="1:2" ht="12.75" hidden="1">
      <c r="A661" s="8"/>
      <c r="B661" s="87"/>
    </row>
    <row r="662" spans="1:2" ht="12.75" hidden="1">
      <c r="A662" s="8"/>
      <c r="B662" s="87"/>
    </row>
    <row r="663" spans="1:2" ht="12.75" hidden="1">
      <c r="A663" s="8"/>
      <c r="B663" s="87"/>
    </row>
    <row r="664" spans="1:2" ht="12.75" hidden="1">
      <c r="A664" s="8"/>
      <c r="B664" s="87"/>
    </row>
    <row r="665" spans="1:2" ht="12.75" hidden="1">
      <c r="A665" s="8"/>
      <c r="B665" s="87"/>
    </row>
    <row r="666" spans="1:2" ht="12.75" hidden="1">
      <c r="A666" s="8"/>
      <c r="B666" s="87"/>
    </row>
    <row r="667" spans="1:2" ht="12.75" hidden="1">
      <c r="A667" s="8"/>
      <c r="B667" s="87"/>
    </row>
    <row r="668" spans="1:2" ht="12.75" hidden="1">
      <c r="A668" s="8"/>
      <c r="B668" s="87"/>
    </row>
    <row r="669" spans="1:2" ht="12.75" hidden="1">
      <c r="A669" s="8"/>
      <c r="B669" s="87"/>
    </row>
    <row r="670" spans="1:2" ht="12.75" hidden="1">
      <c r="A670" s="8"/>
      <c r="B670" s="87"/>
    </row>
    <row r="671" spans="1:2" ht="12.75" hidden="1">
      <c r="A671" s="8"/>
      <c r="B671" s="87"/>
    </row>
    <row r="672" spans="1:2" ht="12.75" hidden="1">
      <c r="A672" s="8"/>
      <c r="B672" s="87"/>
    </row>
    <row r="673" spans="1:2" ht="12.75" hidden="1">
      <c r="A673" s="8"/>
      <c r="B673" s="87"/>
    </row>
    <row r="674" spans="1:2" ht="12.75" hidden="1">
      <c r="A674" s="8"/>
      <c r="B674" s="87"/>
    </row>
    <row r="675" spans="1:2" ht="12.75" hidden="1">
      <c r="A675" s="8"/>
      <c r="B675" s="87"/>
    </row>
    <row r="676" spans="1:2" ht="12.75" hidden="1">
      <c r="A676" s="8"/>
      <c r="B676" s="87"/>
    </row>
    <row r="677" spans="1:2" ht="12.75" hidden="1">
      <c r="A677" s="8"/>
      <c r="B677" s="87"/>
    </row>
    <row r="678" spans="1:2" ht="12.75" hidden="1">
      <c r="A678" s="8"/>
      <c r="B678" s="87"/>
    </row>
    <row r="679" spans="1:2" ht="12.75" hidden="1">
      <c r="A679" s="8"/>
      <c r="B679" s="87"/>
    </row>
    <row r="680" spans="1:2" ht="12.75" hidden="1">
      <c r="A680" s="8"/>
      <c r="B680" s="87"/>
    </row>
    <row r="681" spans="1:2" ht="12.75" hidden="1">
      <c r="A681" s="8"/>
      <c r="B681" s="87"/>
    </row>
    <row r="682" spans="1:2" ht="12.75" hidden="1">
      <c r="A682" s="8"/>
      <c r="B682" s="87"/>
    </row>
    <row r="683" spans="1:2" ht="12.75" hidden="1">
      <c r="A683" s="8"/>
      <c r="B683" s="87"/>
    </row>
    <row r="684" spans="1:2" ht="12.75" hidden="1">
      <c r="A684" s="8"/>
      <c r="B684" s="87"/>
    </row>
    <row r="685" spans="1:2" ht="12.75" hidden="1">
      <c r="A685" s="8"/>
      <c r="B685" s="87"/>
    </row>
    <row r="686" spans="1:2" ht="12.75" hidden="1">
      <c r="A686" s="8"/>
      <c r="B686" s="87"/>
    </row>
    <row r="687" spans="1:2" ht="12.75" hidden="1">
      <c r="A687" s="8"/>
      <c r="B687" s="87"/>
    </row>
    <row r="688" spans="1:2" ht="12.75" hidden="1">
      <c r="A688" s="8"/>
      <c r="B688" s="87"/>
    </row>
    <row r="689" spans="1:2" ht="12.75" hidden="1">
      <c r="A689" s="8"/>
      <c r="B689" s="87"/>
    </row>
    <row r="690" spans="1:2" ht="12.75" hidden="1">
      <c r="A690" s="8"/>
      <c r="B690" s="87"/>
    </row>
    <row r="691" spans="1:2" ht="12.75" hidden="1">
      <c r="A691" s="8"/>
      <c r="B691" s="87"/>
    </row>
    <row r="692" spans="1:2" ht="12.75" hidden="1">
      <c r="A692" s="8"/>
      <c r="B692" s="87"/>
    </row>
    <row r="693" spans="1:2" ht="12.75" hidden="1">
      <c r="A693" s="8"/>
      <c r="B693" s="87"/>
    </row>
    <row r="694" spans="1:2" ht="12.75" hidden="1">
      <c r="A694" s="8"/>
      <c r="B694" s="87"/>
    </row>
    <row r="695" spans="1:2" ht="12.75" hidden="1">
      <c r="A695" s="8"/>
      <c r="B695" s="87"/>
    </row>
    <row r="696" spans="1:2" ht="12.75" hidden="1">
      <c r="A696" s="8"/>
      <c r="B696" s="87"/>
    </row>
    <row r="697" spans="1:2" ht="12.75" hidden="1">
      <c r="A697" s="8"/>
      <c r="B697" s="87"/>
    </row>
    <row r="698" spans="1:2" ht="12.75" hidden="1">
      <c r="A698" s="8"/>
      <c r="B698" s="87"/>
    </row>
    <row r="699" spans="1:2" ht="12.75" hidden="1">
      <c r="A699" s="8"/>
      <c r="B699" s="87"/>
    </row>
    <row r="700" spans="1:2" ht="12.75" hidden="1">
      <c r="A700" s="8"/>
      <c r="B700" s="87"/>
    </row>
    <row r="701" spans="1:2" ht="12.75" hidden="1">
      <c r="A701" s="8"/>
      <c r="B701" s="87"/>
    </row>
    <row r="702" spans="1:2" ht="12.75" hidden="1">
      <c r="A702" s="8"/>
      <c r="B702" s="87"/>
    </row>
    <row r="703" spans="1:2" ht="12.75" hidden="1">
      <c r="A703" s="8"/>
      <c r="B703" s="87"/>
    </row>
    <row r="704" spans="1:2" ht="12.75" hidden="1">
      <c r="A704" s="8"/>
      <c r="B704" s="87"/>
    </row>
    <row r="705" spans="1:2" ht="12.75" hidden="1">
      <c r="A705" s="8"/>
      <c r="B705" s="87"/>
    </row>
    <row r="706" spans="1:2" ht="12.75" hidden="1">
      <c r="A706" s="8"/>
      <c r="B706" s="87"/>
    </row>
    <row r="707" spans="1:2" ht="12.75" hidden="1">
      <c r="A707" s="8"/>
      <c r="B707" s="87"/>
    </row>
    <row r="708" spans="1:2" ht="12.75" hidden="1">
      <c r="A708" s="8"/>
      <c r="B708" s="87"/>
    </row>
    <row r="709" spans="1:2" ht="12.75" hidden="1">
      <c r="A709" s="8"/>
      <c r="B709" s="87"/>
    </row>
    <row r="710" spans="1:2" ht="12.75" hidden="1">
      <c r="A710" s="8"/>
      <c r="B710" s="87"/>
    </row>
    <row r="711" spans="1:2" ht="12.75" hidden="1">
      <c r="A711" s="8"/>
      <c r="B711" s="87"/>
    </row>
    <row r="712" spans="1:2" ht="12.75" hidden="1">
      <c r="A712" s="8"/>
      <c r="B712" s="87"/>
    </row>
    <row r="713" spans="1:2" ht="12.75" hidden="1">
      <c r="A713" s="8"/>
      <c r="B713" s="87"/>
    </row>
    <row r="714" spans="1:2" ht="12.75" hidden="1">
      <c r="A714" s="8"/>
      <c r="B714" s="87"/>
    </row>
    <row r="715" spans="1:2" ht="12.75" hidden="1">
      <c r="A715" s="8"/>
      <c r="B715" s="87"/>
    </row>
    <row r="716" spans="1:2" ht="12.75" hidden="1">
      <c r="A716" s="8"/>
      <c r="B716" s="87"/>
    </row>
    <row r="717" spans="1:2" ht="12.75" hidden="1">
      <c r="A717" s="8"/>
      <c r="B717" s="87"/>
    </row>
    <row r="718" spans="1:2" ht="12.75" hidden="1">
      <c r="A718" s="8"/>
      <c r="B718" s="87"/>
    </row>
    <row r="719" spans="1:2" ht="12.75" hidden="1">
      <c r="A719" s="8"/>
      <c r="B719" s="87"/>
    </row>
    <row r="720" spans="1:2" ht="12.75" hidden="1">
      <c r="A720" s="8"/>
      <c r="B720" s="87"/>
    </row>
    <row r="721" spans="1:2" ht="12.75" hidden="1">
      <c r="A721" s="8"/>
      <c r="B721" s="87"/>
    </row>
    <row r="722" spans="1:2" ht="12.75" hidden="1">
      <c r="A722" s="8"/>
      <c r="B722" s="87"/>
    </row>
    <row r="723" spans="1:2" ht="12.75" hidden="1">
      <c r="A723" s="8"/>
      <c r="B723" s="87"/>
    </row>
    <row r="724" spans="1:2" ht="12.75" hidden="1">
      <c r="A724" s="8"/>
      <c r="B724" s="87"/>
    </row>
    <row r="725" spans="1:2" ht="12.75" hidden="1">
      <c r="A725" s="8"/>
      <c r="B725" s="87"/>
    </row>
    <row r="726" spans="1:2" ht="12.75" hidden="1">
      <c r="A726" s="8"/>
      <c r="B726" s="87"/>
    </row>
    <row r="727" spans="1:2" ht="12.75" hidden="1">
      <c r="A727" s="8"/>
      <c r="B727" s="87"/>
    </row>
    <row r="728" spans="1:2" ht="12.75" hidden="1">
      <c r="A728" s="8"/>
      <c r="B728" s="87"/>
    </row>
    <row r="729" spans="1:2" ht="12.75" hidden="1">
      <c r="A729" s="8"/>
      <c r="B729" s="87"/>
    </row>
    <row r="730" spans="1:2" ht="12.75" hidden="1">
      <c r="A730" s="8"/>
      <c r="B730" s="87"/>
    </row>
    <row r="731" spans="1:2" ht="12.75" hidden="1">
      <c r="A731" s="8"/>
      <c r="B731" s="87"/>
    </row>
    <row r="732" spans="1:2" ht="12.75" hidden="1">
      <c r="A732" s="8"/>
      <c r="B732" s="87"/>
    </row>
    <row r="733" spans="1:2" ht="12.75" hidden="1">
      <c r="A733" s="8"/>
      <c r="B733" s="87"/>
    </row>
    <row r="734" spans="1:2" ht="12.75" hidden="1">
      <c r="A734" s="8"/>
      <c r="B734" s="87"/>
    </row>
    <row r="735" spans="1:2" ht="12.75" hidden="1">
      <c r="A735" s="8"/>
      <c r="B735" s="87"/>
    </row>
    <row r="736" spans="1:2" ht="12.75" hidden="1">
      <c r="A736" s="8"/>
      <c r="B736" s="87"/>
    </row>
    <row r="737" spans="1:2" ht="12.75" hidden="1">
      <c r="A737" s="8"/>
      <c r="B737" s="87"/>
    </row>
    <row r="738" spans="1:2" ht="12.75" hidden="1">
      <c r="A738" s="8"/>
      <c r="B738" s="87"/>
    </row>
    <row r="739" spans="1:2" ht="12.75" hidden="1">
      <c r="A739" s="8"/>
      <c r="B739" s="87"/>
    </row>
    <row r="740" spans="1:2" ht="12.75" hidden="1">
      <c r="A740" s="8"/>
      <c r="B740" s="87"/>
    </row>
    <row r="741" spans="1:2" ht="12.75" hidden="1">
      <c r="A741" s="8"/>
      <c r="B741" s="87"/>
    </row>
    <row r="742" spans="1:2" ht="12.75" hidden="1">
      <c r="A742" s="8"/>
      <c r="B742" s="87"/>
    </row>
    <row r="743" spans="1:2" ht="12.75" hidden="1">
      <c r="A743" s="8"/>
      <c r="B743" s="87"/>
    </row>
    <row r="744" spans="1:2" ht="12.75" hidden="1">
      <c r="A744" s="8"/>
      <c r="B744" s="87"/>
    </row>
    <row r="745" spans="1:2" ht="12.75" hidden="1">
      <c r="A745" s="8"/>
      <c r="B745" s="87"/>
    </row>
    <row r="746" spans="1:2" ht="12.75" hidden="1">
      <c r="A746" s="8"/>
      <c r="B746" s="87"/>
    </row>
    <row r="747" spans="1:2" ht="12.75" hidden="1">
      <c r="A747" s="8"/>
      <c r="B747" s="87"/>
    </row>
    <row r="748" spans="1:2" ht="12.75" hidden="1">
      <c r="A748" s="8"/>
      <c r="B748" s="87"/>
    </row>
    <row r="749" spans="1:2" ht="12.75" hidden="1">
      <c r="A749" s="8"/>
      <c r="B749" s="87"/>
    </row>
    <row r="750" spans="1:2" ht="12.75" hidden="1">
      <c r="A750" s="8"/>
      <c r="B750" s="87"/>
    </row>
    <row r="751" spans="1:2" ht="12.75" hidden="1">
      <c r="A751" s="8"/>
      <c r="B751" s="87"/>
    </row>
    <row r="752" spans="1:2" ht="12.75" hidden="1">
      <c r="A752" s="8"/>
      <c r="B752" s="87"/>
    </row>
    <row r="753" spans="1:2" ht="12.75" hidden="1">
      <c r="A753" s="8"/>
      <c r="B753" s="87"/>
    </row>
    <row r="754" spans="1:2" ht="12.75" hidden="1">
      <c r="A754" s="8"/>
      <c r="B754" s="87"/>
    </row>
    <row r="755" spans="1:2" ht="12.75" hidden="1">
      <c r="A755" s="8"/>
      <c r="B755" s="87"/>
    </row>
    <row r="756" spans="1:2" ht="12.75" hidden="1">
      <c r="A756" s="8"/>
      <c r="B756" s="87"/>
    </row>
    <row r="757" spans="1:2" ht="12.75" hidden="1">
      <c r="A757" s="8"/>
      <c r="B757" s="87"/>
    </row>
    <row r="758" spans="1:2" ht="12.75" hidden="1">
      <c r="A758" s="8"/>
      <c r="B758" s="87"/>
    </row>
    <row r="759" spans="1:2" ht="12.75" hidden="1">
      <c r="A759" s="8"/>
      <c r="B759" s="87"/>
    </row>
    <row r="760" spans="1:2" ht="12.75" hidden="1">
      <c r="A760" s="8"/>
      <c r="B760" s="87"/>
    </row>
    <row r="761" spans="1:2" ht="12.75" hidden="1">
      <c r="A761" s="8"/>
      <c r="B761" s="87"/>
    </row>
    <row r="762" spans="1:2" ht="12.75" hidden="1">
      <c r="A762" s="8"/>
      <c r="B762" s="87"/>
    </row>
    <row r="763" spans="1:2" ht="12.75" hidden="1">
      <c r="A763" s="8"/>
      <c r="B763" s="87"/>
    </row>
    <row r="764" spans="1:2" ht="12.75" hidden="1">
      <c r="A764" s="8"/>
      <c r="B764" s="87"/>
    </row>
    <row r="765" spans="1:2" ht="12.75" hidden="1">
      <c r="A765" s="8"/>
      <c r="B765" s="87"/>
    </row>
    <row r="766" spans="1:2" ht="12.75" hidden="1">
      <c r="A766" s="8"/>
      <c r="B766" s="87"/>
    </row>
    <row r="767" spans="1:2" ht="12.75" hidden="1">
      <c r="A767" s="8"/>
      <c r="B767" s="87"/>
    </row>
    <row r="768" spans="1:2" ht="12.75" hidden="1">
      <c r="A768" s="8"/>
      <c r="B768" s="87"/>
    </row>
    <row r="769" spans="1:2" ht="12.75" hidden="1">
      <c r="A769" s="8"/>
      <c r="B769" s="87"/>
    </row>
    <row r="770" spans="1:2" ht="12.75" hidden="1">
      <c r="A770" s="8"/>
      <c r="B770" s="87"/>
    </row>
    <row r="771" spans="1:2" ht="12.75" hidden="1">
      <c r="A771" s="8"/>
      <c r="B771" s="87"/>
    </row>
    <row r="772" spans="1:2" ht="12.75" hidden="1">
      <c r="A772" s="8"/>
      <c r="B772" s="87"/>
    </row>
    <row r="773" spans="1:2" ht="12.75" hidden="1">
      <c r="A773" s="8"/>
      <c r="B773" s="87"/>
    </row>
    <row r="774" spans="1:2" ht="12.75" hidden="1">
      <c r="A774" s="8"/>
      <c r="B774" s="87"/>
    </row>
    <row r="775" spans="1:2" ht="12.75" hidden="1">
      <c r="A775" s="8"/>
      <c r="B775" s="87"/>
    </row>
    <row r="776" spans="1:2" ht="12.75" hidden="1">
      <c r="A776" s="8"/>
      <c r="B776" s="87"/>
    </row>
    <row r="777" spans="1:2" ht="12.75" hidden="1">
      <c r="A777" s="8"/>
      <c r="B777" s="87"/>
    </row>
    <row r="778" spans="1:2" ht="12.75" hidden="1">
      <c r="A778" s="8"/>
      <c r="B778" s="87"/>
    </row>
    <row r="779" spans="1:2" ht="12.75" hidden="1">
      <c r="A779" s="8"/>
      <c r="B779" s="87"/>
    </row>
    <row r="780" spans="1:2" ht="12.75" hidden="1">
      <c r="A780" s="8"/>
      <c r="B780" s="87"/>
    </row>
    <row r="781" spans="1:2" ht="12.75" hidden="1">
      <c r="A781" s="8"/>
      <c r="B781" s="87"/>
    </row>
    <row r="782" spans="1:2" ht="12.75" hidden="1">
      <c r="A782" s="8"/>
      <c r="B782" s="87"/>
    </row>
    <row r="783" spans="1:2" ht="12.75" hidden="1">
      <c r="A783" s="8"/>
      <c r="B783" s="87"/>
    </row>
    <row r="784" spans="1:2" ht="12.75" hidden="1">
      <c r="A784" s="8"/>
      <c r="B784" s="87"/>
    </row>
    <row r="785" spans="1:2" ht="12.75" hidden="1">
      <c r="A785" s="8"/>
      <c r="B785" s="87"/>
    </row>
    <row r="786" spans="1:2" ht="12.75" hidden="1">
      <c r="A786" s="8"/>
      <c r="B786" s="87"/>
    </row>
    <row r="787" spans="1:2" ht="12.75" hidden="1">
      <c r="A787" s="8"/>
      <c r="B787" s="87"/>
    </row>
    <row r="788" spans="1:2" ht="12.75" hidden="1">
      <c r="A788" s="8"/>
      <c r="B788" s="87"/>
    </row>
    <row r="789" spans="1:2" ht="12.75" hidden="1">
      <c r="A789" s="8"/>
      <c r="B789" s="87"/>
    </row>
    <row r="790" spans="1:2" ht="12.75" hidden="1">
      <c r="A790" s="8"/>
      <c r="B790" s="87"/>
    </row>
    <row r="791" spans="1:2" ht="12.75" hidden="1">
      <c r="A791" s="8"/>
      <c r="B791" s="87"/>
    </row>
    <row r="792" spans="1:2" ht="12.75" hidden="1">
      <c r="A792" s="8"/>
      <c r="B792" s="87"/>
    </row>
    <row r="793" spans="1:2" ht="12.75" hidden="1">
      <c r="A793" s="8"/>
      <c r="B793" s="87"/>
    </row>
    <row r="794" spans="1:2" ht="12.75" hidden="1">
      <c r="A794" s="8"/>
      <c r="B794" s="87"/>
    </row>
    <row r="795" spans="1:2" ht="12.75" hidden="1">
      <c r="A795" s="8"/>
      <c r="B795" s="87"/>
    </row>
    <row r="796" spans="1:2" ht="12.75" hidden="1">
      <c r="A796" s="8"/>
      <c r="B796" s="87"/>
    </row>
    <row r="797" spans="1:2" ht="12.75" hidden="1">
      <c r="A797" s="8"/>
      <c r="B797" s="87"/>
    </row>
    <row r="798" spans="1:2" ht="12.75" hidden="1">
      <c r="A798" s="8"/>
      <c r="B798" s="87"/>
    </row>
    <row r="799" spans="1:2" ht="12.75" hidden="1">
      <c r="A799" s="8"/>
      <c r="B799" s="87"/>
    </row>
    <row r="800" spans="1:2" ht="12.75" hidden="1">
      <c r="A800" s="8"/>
      <c r="B800" s="87"/>
    </row>
    <row r="801" spans="1:2" ht="12.75" hidden="1">
      <c r="A801" s="8"/>
      <c r="B801" s="87"/>
    </row>
    <row r="802" spans="1:2" ht="12.75" hidden="1">
      <c r="A802" s="8"/>
      <c r="B802" s="87"/>
    </row>
    <row r="803" spans="1:2" ht="12.75" hidden="1">
      <c r="A803" s="8"/>
      <c r="B803" s="87"/>
    </row>
    <row r="804" spans="1:2" ht="12.75" hidden="1">
      <c r="A804" s="8"/>
      <c r="B804" s="87"/>
    </row>
    <row r="805" spans="1:2" ht="12.75" hidden="1">
      <c r="A805" s="8"/>
      <c r="B805" s="87"/>
    </row>
    <row r="806" spans="1:2" ht="12.75" hidden="1">
      <c r="A806" s="8"/>
      <c r="B806" s="87"/>
    </row>
    <row r="807" spans="1:2" ht="12.75" hidden="1">
      <c r="A807" s="8"/>
      <c r="B807" s="87"/>
    </row>
    <row r="808" spans="1:2" ht="12.75" hidden="1">
      <c r="A808" s="8"/>
      <c r="B808" s="87"/>
    </row>
    <row r="809" spans="1:2" ht="12.75" hidden="1">
      <c r="A809" s="8"/>
      <c r="B809" s="87"/>
    </row>
    <row r="810" spans="1:2" ht="12.75" hidden="1">
      <c r="A810" s="8"/>
      <c r="B810" s="87"/>
    </row>
    <row r="811" spans="1:2" ht="12.75" hidden="1">
      <c r="A811" s="8"/>
      <c r="B811" s="87"/>
    </row>
    <row r="812" spans="1:2" ht="12.75" hidden="1">
      <c r="A812" s="8"/>
      <c r="B812" s="87"/>
    </row>
    <row r="813" spans="1:2" ht="12.75" hidden="1">
      <c r="A813" s="8"/>
      <c r="B813" s="87"/>
    </row>
    <row r="814" spans="1:2" ht="12.75" hidden="1">
      <c r="A814" s="8"/>
      <c r="B814" s="87"/>
    </row>
    <row r="815" spans="1:2" ht="12.75" hidden="1">
      <c r="A815" s="8"/>
      <c r="B815" s="87"/>
    </row>
    <row r="816" spans="1:2" ht="12.75" hidden="1">
      <c r="A816" s="8"/>
      <c r="B816" s="87"/>
    </row>
    <row r="817" spans="1:2" ht="12.75" hidden="1">
      <c r="A817" s="8"/>
      <c r="B817" s="87"/>
    </row>
    <row r="818" spans="1:2" ht="12.75" hidden="1">
      <c r="A818" s="8"/>
      <c r="B818" s="87"/>
    </row>
    <row r="819" spans="1:2" ht="12.75" hidden="1">
      <c r="A819" s="8"/>
      <c r="B819" s="87"/>
    </row>
    <row r="820" spans="1:2" ht="12.75" hidden="1">
      <c r="A820" s="8"/>
      <c r="B820" s="87"/>
    </row>
    <row r="821" spans="1:2" ht="12.75" hidden="1">
      <c r="A821" s="8"/>
      <c r="B821" s="87"/>
    </row>
    <row r="822" spans="1:2" ht="12.75" hidden="1">
      <c r="A822" s="8"/>
      <c r="B822" s="87"/>
    </row>
    <row r="823" spans="1:2" ht="12.75" hidden="1">
      <c r="A823" s="8"/>
      <c r="B823" s="87"/>
    </row>
    <row r="824" spans="1:2" ht="12.75" hidden="1">
      <c r="A824" s="8"/>
      <c r="B824" s="87"/>
    </row>
    <row r="825" spans="1:2" ht="12.75" hidden="1">
      <c r="A825" s="8"/>
      <c r="B825" s="87"/>
    </row>
    <row r="826" spans="1:2" ht="12.75" hidden="1">
      <c r="A826" s="8"/>
      <c r="B826" s="87"/>
    </row>
    <row r="827" spans="1:2" ht="12.75" hidden="1">
      <c r="A827" s="8"/>
      <c r="B827" s="87"/>
    </row>
    <row r="828" spans="1:2" ht="12.75" hidden="1">
      <c r="A828" s="8"/>
      <c r="B828" s="87"/>
    </row>
    <row r="829" spans="1:2" ht="12.75" hidden="1">
      <c r="A829" s="8"/>
      <c r="B829" s="87"/>
    </row>
    <row r="830" spans="1:2" ht="12.75" hidden="1">
      <c r="A830" s="8"/>
      <c r="B830" s="87"/>
    </row>
    <row r="831" spans="1:2" ht="12.75" hidden="1">
      <c r="A831" s="8"/>
      <c r="B831" s="87"/>
    </row>
    <row r="832" spans="1:2" ht="12.75" hidden="1">
      <c r="A832" s="8"/>
      <c r="B832" s="87"/>
    </row>
    <row r="833" spans="1:2" ht="12.75" hidden="1">
      <c r="A833" s="8"/>
      <c r="B833" s="87"/>
    </row>
    <row r="834" spans="1:2" ht="12.75" hidden="1">
      <c r="A834" s="8"/>
      <c r="B834" s="87"/>
    </row>
    <row r="835" spans="1:2" ht="12.75" hidden="1">
      <c r="A835" s="8"/>
      <c r="B835" s="87"/>
    </row>
    <row r="836" spans="1:2" ht="12.75" hidden="1">
      <c r="A836" s="8"/>
      <c r="B836" s="87"/>
    </row>
    <row r="837" spans="1:2" ht="12.75" hidden="1">
      <c r="A837" s="8"/>
      <c r="B837" s="87"/>
    </row>
    <row r="838" spans="1:2" ht="12.75" hidden="1">
      <c r="A838" s="8"/>
      <c r="B838" s="87"/>
    </row>
    <row r="839" spans="1:2" ht="12.75" hidden="1">
      <c r="A839" s="8"/>
      <c r="B839" s="87"/>
    </row>
    <row r="840" spans="1:2" ht="12.75" hidden="1">
      <c r="A840" s="8"/>
      <c r="B840" s="87"/>
    </row>
    <row r="841" spans="1:2" ht="12.75" hidden="1">
      <c r="A841" s="8"/>
      <c r="B841" s="87"/>
    </row>
    <row r="842" spans="1:2" ht="12.75" hidden="1">
      <c r="A842" s="8"/>
      <c r="B842" s="87"/>
    </row>
    <row r="843" spans="1:2" ht="12.75" hidden="1">
      <c r="A843" s="8"/>
      <c r="B843" s="87"/>
    </row>
    <row r="844" spans="1:2" ht="12.75" hidden="1">
      <c r="A844" s="8"/>
      <c r="B844" s="87"/>
    </row>
    <row r="845" spans="1:2" ht="12.75" hidden="1">
      <c r="A845" s="8"/>
      <c r="B845" s="87"/>
    </row>
    <row r="846" spans="1:2" ht="12.75" hidden="1">
      <c r="A846" s="8"/>
      <c r="B846" s="87"/>
    </row>
    <row r="847" spans="1:2" ht="12.75" hidden="1">
      <c r="A847" s="8"/>
      <c r="B847" s="87"/>
    </row>
    <row r="848" spans="1:2" ht="12.75" hidden="1">
      <c r="A848" s="8"/>
      <c r="B848" s="87"/>
    </row>
    <row r="849" spans="1:2" ht="12.75" hidden="1">
      <c r="A849" s="8"/>
      <c r="B849" s="87"/>
    </row>
    <row r="850" spans="1:2" ht="12.75" hidden="1">
      <c r="A850" s="8"/>
      <c r="B850" s="87"/>
    </row>
    <row r="851" spans="1:2" ht="12.75" hidden="1">
      <c r="A851" s="8"/>
      <c r="B851" s="87"/>
    </row>
    <row r="852" spans="1:2" ht="12.75" hidden="1">
      <c r="A852" s="8"/>
      <c r="B852" s="87"/>
    </row>
    <row r="853" spans="1:2" ht="12.75" hidden="1">
      <c r="A853" s="8"/>
      <c r="B853" s="87"/>
    </row>
    <row r="854" spans="1:2" ht="12.75" hidden="1">
      <c r="A854" s="8"/>
      <c r="B854" s="87"/>
    </row>
    <row r="855" spans="1:2" ht="12.75" hidden="1">
      <c r="A855" s="8"/>
      <c r="B855" s="87"/>
    </row>
    <row r="856" spans="1:2" ht="12.75" hidden="1">
      <c r="A856" s="8"/>
      <c r="B856" s="87"/>
    </row>
    <row r="857" spans="1:2" ht="12.75" hidden="1">
      <c r="A857" s="8"/>
      <c r="B857" s="87"/>
    </row>
    <row r="858" spans="1:2" ht="12.75" hidden="1">
      <c r="A858" s="8"/>
      <c r="B858" s="87"/>
    </row>
    <row r="859" spans="1:2" ht="12.75" hidden="1">
      <c r="A859" s="8"/>
      <c r="B859" s="87"/>
    </row>
    <row r="860" spans="1:2" ht="12.75" hidden="1">
      <c r="A860" s="8"/>
      <c r="B860" s="87"/>
    </row>
    <row r="861" spans="1:2" ht="12.75" hidden="1">
      <c r="A861" s="8"/>
      <c r="B861" s="87"/>
    </row>
    <row r="862" spans="1:2" ht="12.75" hidden="1">
      <c r="A862" s="8"/>
      <c r="B862" s="87"/>
    </row>
    <row r="863" spans="1:2" ht="12.75" hidden="1">
      <c r="A863" s="8"/>
      <c r="B863" s="87"/>
    </row>
    <row r="864" spans="1:2" ht="12.75" hidden="1">
      <c r="A864" s="8"/>
      <c r="B864" s="87"/>
    </row>
    <row r="865" spans="1:2" ht="12.75" hidden="1">
      <c r="A865" s="8"/>
      <c r="B865" s="87"/>
    </row>
    <row r="866" spans="1:2" ht="12.75" hidden="1">
      <c r="A866" s="8"/>
      <c r="B866" s="87"/>
    </row>
    <row r="867" spans="1:2" ht="12.75" hidden="1">
      <c r="A867" s="8"/>
      <c r="B867" s="87"/>
    </row>
    <row r="868" spans="1:2" ht="12.75" hidden="1">
      <c r="A868" s="8"/>
      <c r="B868" s="87"/>
    </row>
    <row r="869" spans="1:2" ht="12.75" hidden="1">
      <c r="A869" s="8"/>
      <c r="B869" s="87"/>
    </row>
    <row r="870" spans="1:2" ht="12.75" hidden="1">
      <c r="A870" s="8"/>
      <c r="B870" s="87"/>
    </row>
    <row r="871" spans="1:2" ht="12.75" hidden="1">
      <c r="A871" s="8"/>
      <c r="B871" s="87"/>
    </row>
    <row r="872" spans="1:2" ht="12.75" hidden="1">
      <c r="A872" s="8"/>
      <c r="B872" s="87"/>
    </row>
    <row r="873" spans="1:2" ht="12.75" hidden="1">
      <c r="A873" s="8"/>
      <c r="B873" s="87"/>
    </row>
    <row r="874" spans="1:2" ht="12.75" hidden="1">
      <c r="A874" s="8"/>
      <c r="B874" s="87"/>
    </row>
    <row r="875" spans="1:2" ht="12.75" hidden="1">
      <c r="A875" s="8"/>
      <c r="B875" s="87"/>
    </row>
    <row r="876" spans="1:2" ht="12.75" hidden="1">
      <c r="A876" s="8"/>
      <c r="B876" s="87"/>
    </row>
    <row r="877" spans="1:2" ht="12.75" hidden="1">
      <c r="A877" s="8"/>
      <c r="B877" s="87"/>
    </row>
    <row r="878" spans="1:2" ht="12.75" hidden="1">
      <c r="A878" s="8"/>
      <c r="B878" s="87"/>
    </row>
    <row r="879" spans="1:2" ht="12.75" hidden="1">
      <c r="A879" s="8"/>
      <c r="B879" s="87"/>
    </row>
    <row r="880" spans="1:2" ht="12.75" hidden="1">
      <c r="A880" s="8"/>
      <c r="B880" s="87"/>
    </row>
    <row r="881" spans="1:2" ht="12.75" hidden="1">
      <c r="A881" s="8"/>
      <c r="B881" s="87"/>
    </row>
    <row r="882" spans="1:2" ht="12.75" hidden="1">
      <c r="A882" s="8"/>
      <c r="B882" s="87"/>
    </row>
    <row r="883" spans="1:2" ht="12.75" hidden="1">
      <c r="A883" s="8"/>
      <c r="B883" s="87"/>
    </row>
    <row r="884" spans="1:2" ht="12.75" hidden="1">
      <c r="A884" s="8"/>
      <c r="B884" s="87"/>
    </row>
    <row r="885" spans="1:2" ht="12.75" hidden="1">
      <c r="A885" s="8"/>
      <c r="B885" s="87"/>
    </row>
    <row r="886" spans="1:2" ht="12.75" hidden="1">
      <c r="A886" s="8"/>
      <c r="B886" s="87"/>
    </row>
    <row r="887" spans="1:2" ht="12.75" hidden="1">
      <c r="A887" s="8"/>
      <c r="B887" s="87"/>
    </row>
    <row r="888" spans="1:2" ht="12.75" hidden="1">
      <c r="A888" s="8"/>
      <c r="B888" s="87"/>
    </row>
    <row r="889" spans="1:2" ht="12.75" hidden="1">
      <c r="A889" s="8"/>
      <c r="B889" s="87"/>
    </row>
    <row r="890" spans="1:2" ht="12.75" hidden="1">
      <c r="A890" s="8"/>
      <c r="B890" s="87"/>
    </row>
    <row r="891" spans="1:2" ht="12.75" hidden="1">
      <c r="A891" s="8"/>
      <c r="B891" s="87"/>
    </row>
    <row r="892" spans="1:2" ht="12.75" hidden="1">
      <c r="A892" s="8"/>
      <c r="B892" s="87"/>
    </row>
    <row r="893" spans="1:2" ht="12.75" hidden="1">
      <c r="A893" s="8"/>
      <c r="B893" s="87"/>
    </row>
    <row r="894" spans="1:2" ht="12.75" hidden="1">
      <c r="A894" s="8"/>
      <c r="B894" s="87"/>
    </row>
    <row r="895" spans="1:2" ht="12.75" hidden="1">
      <c r="A895" s="8"/>
      <c r="B895" s="87"/>
    </row>
    <row r="896" spans="1:2" ht="12.75" hidden="1">
      <c r="A896" s="8"/>
      <c r="B896" s="87"/>
    </row>
    <row r="897" spans="1:2" ht="12.75" hidden="1">
      <c r="A897" s="8"/>
      <c r="B897" s="87"/>
    </row>
    <row r="898" spans="1:2" ht="12.75" hidden="1">
      <c r="A898" s="8"/>
      <c r="B898" s="87"/>
    </row>
    <row r="899" spans="1:2" ht="12.75" hidden="1">
      <c r="A899" s="8"/>
      <c r="B899" s="87"/>
    </row>
    <row r="900" spans="1:2" ht="12.75" hidden="1">
      <c r="A900" s="8"/>
      <c r="B900" s="87"/>
    </row>
    <row r="901" spans="1:2" ht="12.75" hidden="1">
      <c r="A901" s="8"/>
      <c r="B901" s="87"/>
    </row>
    <row r="902" spans="1:2" ht="12.75" hidden="1">
      <c r="A902" s="8"/>
      <c r="B902" s="87"/>
    </row>
    <row r="903" spans="1:2" ht="12.75" hidden="1">
      <c r="A903" s="8"/>
      <c r="B903" s="87"/>
    </row>
    <row r="904" spans="1:2" ht="12.75" hidden="1">
      <c r="A904" s="8"/>
      <c r="B904" s="87"/>
    </row>
    <row r="905" spans="1:2" ht="12.75" hidden="1">
      <c r="A905" s="8"/>
      <c r="B905" s="87"/>
    </row>
    <row r="906" spans="1:2" ht="12.75" hidden="1">
      <c r="A906" s="8"/>
      <c r="B906" s="87"/>
    </row>
    <row r="907" spans="1:2" ht="12.75" hidden="1">
      <c r="A907" s="8"/>
      <c r="B907" s="87"/>
    </row>
    <row r="908" spans="1:2" ht="12.75" hidden="1">
      <c r="A908" s="8"/>
      <c r="B908" s="87"/>
    </row>
    <row r="909" spans="1:2" ht="12.75" hidden="1">
      <c r="A909" s="8"/>
      <c r="B909" s="87"/>
    </row>
    <row r="910" spans="1:2" ht="12.75" hidden="1">
      <c r="A910" s="8"/>
      <c r="B910" s="87"/>
    </row>
    <row r="911" spans="1:2" ht="12.75" hidden="1">
      <c r="A911" s="8"/>
      <c r="B911" s="87"/>
    </row>
    <row r="912" spans="1:2" ht="12.75" hidden="1">
      <c r="A912" s="8"/>
      <c r="B912" s="87"/>
    </row>
    <row r="913" spans="1:2" ht="12.75" hidden="1">
      <c r="A913" s="8"/>
      <c r="B913" s="87"/>
    </row>
    <row r="914" spans="1:2" ht="12.75" hidden="1">
      <c r="A914" s="8"/>
      <c r="B914" s="87"/>
    </row>
    <row r="915" spans="1:2" ht="12.75" hidden="1">
      <c r="A915" s="8"/>
      <c r="B915" s="87"/>
    </row>
    <row r="916" spans="1:2" ht="12.75" hidden="1">
      <c r="A916" s="8"/>
      <c r="B916" s="87"/>
    </row>
    <row r="917" spans="1:2" ht="12.75" hidden="1">
      <c r="A917" s="8"/>
      <c r="B917" s="87"/>
    </row>
    <row r="918" spans="1:2" ht="12.75" hidden="1">
      <c r="A918" s="8"/>
      <c r="B918" s="87"/>
    </row>
    <row r="919" spans="1:2" ht="12.75" hidden="1">
      <c r="A919" s="8"/>
      <c r="B919" s="87"/>
    </row>
    <row r="920" spans="1:2" ht="12.75" hidden="1">
      <c r="A920" s="8"/>
      <c r="B920" s="87"/>
    </row>
    <row r="921" spans="1:2" ht="12.75" hidden="1">
      <c r="A921" s="8"/>
      <c r="B921" s="87"/>
    </row>
    <row r="922" spans="1:2" ht="12.75" hidden="1">
      <c r="A922" s="8"/>
      <c r="B922" s="87"/>
    </row>
    <row r="923" spans="1:2" ht="12.75" hidden="1">
      <c r="A923" s="8"/>
      <c r="B923" s="87"/>
    </row>
    <row r="924" spans="1:2" ht="12.75" hidden="1">
      <c r="A924" s="8"/>
      <c r="B924" s="87"/>
    </row>
    <row r="925" spans="1:2" ht="12.75" hidden="1">
      <c r="A925" s="8"/>
      <c r="B925" s="87"/>
    </row>
    <row r="926" spans="1:2" ht="12.75" hidden="1">
      <c r="A926" s="8"/>
      <c r="B926" s="87"/>
    </row>
    <row r="927" spans="1:2" ht="12.75" hidden="1">
      <c r="A927" s="8"/>
      <c r="B927" s="87"/>
    </row>
    <row r="928" spans="1:2" ht="12.75" hidden="1">
      <c r="A928" s="8"/>
      <c r="B928" s="87"/>
    </row>
    <row r="929" spans="1:2" ht="12.75" hidden="1">
      <c r="A929" s="8"/>
      <c r="B929" s="87"/>
    </row>
    <row r="930" spans="1:2" ht="12.75" hidden="1">
      <c r="A930" s="8"/>
      <c r="B930" s="87"/>
    </row>
    <row r="931" spans="1:2" ht="12.75" hidden="1">
      <c r="A931" s="8"/>
      <c r="B931" s="87"/>
    </row>
    <row r="932" spans="1:2" ht="12.75" hidden="1">
      <c r="A932" s="8"/>
      <c r="B932" s="87"/>
    </row>
    <row r="933" spans="1:2" ht="12.75" hidden="1">
      <c r="A933" s="8"/>
      <c r="B933" s="87"/>
    </row>
    <row r="934" spans="1:2" ht="12.75" hidden="1">
      <c r="A934" s="8"/>
      <c r="B934" s="87"/>
    </row>
    <row r="935" spans="1:2" ht="12.75" hidden="1">
      <c r="A935" s="8"/>
      <c r="B935" s="87"/>
    </row>
    <row r="936" spans="1:2" ht="12.75" hidden="1">
      <c r="A936" s="8"/>
      <c r="B936" s="87"/>
    </row>
    <row r="937" spans="1:2" ht="12.75" hidden="1">
      <c r="A937" s="8"/>
      <c r="B937" s="87"/>
    </row>
    <row r="938" spans="1:2" ht="12.75" hidden="1">
      <c r="A938" s="8"/>
      <c r="B938" s="87"/>
    </row>
    <row r="939" spans="1:2" ht="12.75" hidden="1">
      <c r="A939" s="8"/>
      <c r="B939" s="87"/>
    </row>
    <row r="940" spans="1:2" ht="12.75" hidden="1">
      <c r="A940" s="8"/>
      <c r="B940" s="87"/>
    </row>
    <row r="941" spans="1:2" ht="12.75" hidden="1">
      <c r="A941" s="8"/>
      <c r="B941" s="87"/>
    </row>
    <row r="942" spans="1:2" ht="12.75" hidden="1">
      <c r="A942" s="8"/>
      <c r="B942" s="87"/>
    </row>
    <row r="943" spans="1:2" ht="12.75" hidden="1">
      <c r="A943" s="8"/>
      <c r="B943" s="87"/>
    </row>
    <row r="944" spans="1:2" ht="12.75" hidden="1">
      <c r="A944" s="8"/>
      <c r="B944" s="87"/>
    </row>
    <row r="945" spans="1:2" ht="12.75" hidden="1">
      <c r="A945" s="8"/>
      <c r="B945" s="87"/>
    </row>
    <row r="946" spans="1:2" ht="12.75" hidden="1">
      <c r="A946" s="8"/>
      <c r="B946" s="87"/>
    </row>
    <row r="947" spans="1:2" ht="12.75" hidden="1">
      <c r="A947" s="8"/>
      <c r="B947" s="87"/>
    </row>
    <row r="948" spans="1:2" ht="12.75" hidden="1">
      <c r="A948" s="8"/>
      <c r="B948" s="87"/>
    </row>
    <row r="949" spans="1:2" ht="12.75" hidden="1">
      <c r="A949" s="8"/>
      <c r="B949" s="87"/>
    </row>
    <row r="950" spans="1:2" ht="12.75" hidden="1">
      <c r="A950" s="8"/>
      <c r="B950" s="87"/>
    </row>
    <row r="951" spans="1:2" ht="12.75" hidden="1">
      <c r="A951" s="8"/>
      <c r="B951" s="87"/>
    </row>
    <row r="952" spans="1:2" ht="12.75" hidden="1">
      <c r="A952" s="8"/>
      <c r="B952" s="87"/>
    </row>
    <row r="953" spans="1:2" ht="12.75" hidden="1">
      <c r="A953" s="8"/>
      <c r="B953" s="87"/>
    </row>
    <row r="954" spans="1:2" ht="12.75" hidden="1">
      <c r="A954" s="8"/>
      <c r="B954" s="87"/>
    </row>
    <row r="955" spans="1:2" ht="12.75" hidden="1">
      <c r="A955" s="8"/>
      <c r="B955" s="87"/>
    </row>
    <row r="956" spans="1:2" ht="12.75" hidden="1">
      <c r="A956" s="8"/>
      <c r="B956" s="87"/>
    </row>
    <row r="957" spans="1:2" ht="12.75" hidden="1">
      <c r="A957" s="8"/>
      <c r="B957" s="87"/>
    </row>
    <row r="958" spans="1:2" ht="12.75" hidden="1">
      <c r="A958" s="8"/>
      <c r="B958" s="87"/>
    </row>
    <row r="959" spans="1:2" ht="12.75" hidden="1">
      <c r="A959" s="8"/>
      <c r="B959" s="87"/>
    </row>
    <row r="960" spans="1:2" ht="12.75" hidden="1">
      <c r="A960" s="8"/>
      <c r="B960" s="87"/>
    </row>
    <row r="961" spans="1:2" ht="12.75" hidden="1">
      <c r="A961" s="8"/>
      <c r="B961" s="87"/>
    </row>
    <row r="962" spans="1:2" ht="12.75" hidden="1">
      <c r="A962" s="8"/>
      <c r="B962" s="87"/>
    </row>
    <row r="963" spans="1:2" ht="12.75" hidden="1">
      <c r="A963" s="8"/>
      <c r="B963" s="87"/>
    </row>
    <row r="964" spans="1:2" ht="12.75" hidden="1">
      <c r="A964" s="8"/>
      <c r="B964" s="87"/>
    </row>
    <row r="965" spans="1:2" ht="12.75" hidden="1">
      <c r="A965" s="8"/>
      <c r="B965" s="87"/>
    </row>
    <row r="966" spans="1:2" ht="12.75" hidden="1">
      <c r="A966" s="8"/>
      <c r="B966" s="87"/>
    </row>
    <row r="967" spans="1:2" ht="12.75" hidden="1">
      <c r="A967" s="8"/>
      <c r="B967" s="87"/>
    </row>
    <row r="968" spans="1:2" ht="12.75" hidden="1">
      <c r="A968" s="8"/>
      <c r="B968" s="87"/>
    </row>
    <row r="969" spans="1:2" ht="12.75" hidden="1">
      <c r="A969" s="8"/>
      <c r="B969" s="87"/>
    </row>
    <row r="970" spans="1:2" ht="12.75" hidden="1">
      <c r="A970" s="8"/>
      <c r="B970" s="87"/>
    </row>
    <row r="971" spans="1:2" ht="12.75" hidden="1">
      <c r="A971" s="8"/>
      <c r="B971" s="87"/>
    </row>
    <row r="972" spans="1:2" ht="12.75" hidden="1">
      <c r="A972" s="8"/>
      <c r="B972" s="87"/>
    </row>
    <row r="973" spans="1:2" ht="12.75" hidden="1">
      <c r="A973" s="8"/>
      <c r="B973" s="87"/>
    </row>
    <row r="974" spans="1:2" ht="12.75" hidden="1">
      <c r="A974" s="8"/>
      <c r="B974" s="87"/>
    </row>
    <row r="975" spans="1:2" ht="12.75" hidden="1">
      <c r="A975" s="8"/>
      <c r="B975" s="87"/>
    </row>
    <row r="976" spans="1:2" ht="12.75" hidden="1">
      <c r="A976" s="8"/>
      <c r="B976" s="87"/>
    </row>
    <row r="977" spans="1:2" ht="12.75" hidden="1">
      <c r="A977" s="8"/>
      <c r="B977" s="87"/>
    </row>
    <row r="978" spans="1:2" ht="12.75" hidden="1">
      <c r="A978" s="8"/>
      <c r="B978" s="87"/>
    </row>
    <row r="979" spans="1:2" ht="12.75" hidden="1">
      <c r="A979" s="8"/>
      <c r="B979" s="87"/>
    </row>
    <row r="980" spans="1:2" ht="12.75" hidden="1">
      <c r="A980" s="8"/>
      <c r="B980" s="87"/>
    </row>
    <row r="981" spans="1:2" ht="12.75" hidden="1">
      <c r="A981" s="8"/>
      <c r="B981" s="87"/>
    </row>
    <row r="982" spans="1:2" ht="12.75" hidden="1">
      <c r="A982" s="8"/>
      <c r="B982" s="87"/>
    </row>
    <row r="983" spans="1:2" ht="12.75" hidden="1">
      <c r="A983" s="8"/>
      <c r="B983" s="87"/>
    </row>
    <row r="984" spans="1:2" ht="12.75" hidden="1">
      <c r="A984" s="8"/>
      <c r="B984" s="87"/>
    </row>
    <row r="985" spans="1:2" ht="12.75" hidden="1">
      <c r="A985" s="8"/>
      <c r="B985" s="87"/>
    </row>
    <row r="986" spans="1:2" ht="12.75" hidden="1">
      <c r="A986" s="8"/>
      <c r="B986" s="87"/>
    </row>
    <row r="987" spans="1:2" ht="12.75" hidden="1">
      <c r="A987" s="8"/>
      <c r="B987" s="87"/>
    </row>
    <row r="988" spans="1:2" ht="12.75" hidden="1">
      <c r="A988" s="8"/>
      <c r="B988" s="87"/>
    </row>
    <row r="989" spans="1:2" ht="12.75" hidden="1">
      <c r="A989" s="8"/>
      <c r="B989" s="87"/>
    </row>
    <row r="990" spans="1:2" ht="12.75" hidden="1">
      <c r="A990" s="8"/>
      <c r="B990" s="87"/>
    </row>
    <row r="991" spans="1:2" ht="12.75" hidden="1">
      <c r="A991" s="8"/>
      <c r="B991" s="87"/>
    </row>
    <row r="992" spans="1:2" ht="12.75" hidden="1">
      <c r="A992" s="8"/>
      <c r="B992" s="87"/>
    </row>
    <row r="993" spans="1:3" ht="12.75" hidden="1">
      <c r="A993" s="8"/>
      <c r="B993" s="87"/>
    </row>
    <row r="994" spans="1:3" ht="12.75" hidden="1">
      <c r="A994" s="8"/>
      <c r="B994" s="87"/>
    </row>
    <row r="995" spans="1:3" ht="12.75" hidden="1">
      <c r="A995" s="8"/>
      <c r="B995" s="87"/>
    </row>
    <row r="996" spans="1:3" ht="12.75" hidden="1">
      <c r="A996" s="8"/>
      <c r="B996" s="87"/>
    </row>
    <row r="997" spans="1:3" ht="12.75" hidden="1">
      <c r="A997" s="8"/>
      <c r="B997" s="87"/>
    </row>
    <row r="998" spans="1:3" ht="12.75" hidden="1">
      <c r="A998" s="8"/>
      <c r="B998" s="87"/>
    </row>
    <row r="999" spans="1:3" ht="12.75" hidden="1">
      <c r="A999" s="8"/>
      <c r="B999" s="87"/>
    </row>
    <row r="1000" spans="1:3" ht="12.75" hidden="1">
      <c r="A1000" s="8"/>
      <c r="B1000" s="87"/>
    </row>
    <row r="1001" spans="1:3" ht="15.75" customHeight="1">
      <c r="C1001" s="55" t="s">
        <v>78</v>
      </c>
    </row>
    <row r="1002" spans="1:3" ht="15.75" customHeight="1">
      <c r="C1002" s="55" t="s">
        <v>79</v>
      </c>
    </row>
    <row r="1003" spans="1:3" ht="15.75" customHeight="1"/>
    <row r="1004" spans="1:3" ht="15.75" customHeight="1"/>
  </sheetData>
  <protectedRanges>
    <protectedRange algorithmName="SHA-512" hashValue="gAZg5d5kYqursktuzGB74d2GrpcQ4YaavprDRO3iGAvaYqhcKB40qnNQ+moCB+j0V/k4rsqFVKn9ASSJ4Rapfw==" saltValue="WckMgauzLuhLPb/Z5e5eCQ==" spinCount="100000" sqref="B1:Q3" name="Range1"/>
    <protectedRange algorithmName="SHA-512" hashValue="s+nUXGqcmqCM+ebRjylzVxg4aWbWDTaMq/T+RNSnICPXS2FjdrYlg4V0uXIONON/YCB9+J9XM8oXe1mn6oK7iQ==" saltValue="+LY/8tX01uqkzfZBrxuiWA==" spinCount="100000" sqref="K4:M15" name="Range2"/>
    <protectedRange algorithmName="SHA-512" hashValue="A/ebF7kbiaxqXK7X+xTtv8jWph0Wit1DKi1Ndlr80xIX4isKsTT/NO2wJOuO7wD0u0mM2P4zIeGuxvFjYx0WBQ==" saltValue="EEkxuxrwTXsl6mYj60etAQ==" spinCount="100000" sqref="O5:Q18" name="Range3"/>
    <protectedRange algorithmName="SHA-512" hashValue="KGC1dnPSagvZZnkEWqp5msrepsPlh0XzNmI8GpUwoJXaRA1huYfyNsYsrq/5SNX6Fyhfz8fUqIDnA7GJVQ+KKg==" saltValue="TGsICT7ADka56vpekqAM/A==" spinCount="100000" sqref="B9:H10" name="Range4"/>
    <protectedRange algorithmName="SHA-512" hashValue="iM6TiK1Z0WfY/jxl2cb5mmXrZGCnm7m7K+kM4tpxWLr5AYONynY3A1+gq44KzOC1Xz28qS+xwEDYyGCtKp3zfg==" saltValue="1qbX0H3A8IGiqt8qTrw1XQ==" spinCount="100000" sqref="A20 H21 B17:C19 B21:C29 D17:G29 J17:M29 H17:I20 H22:I29" name="Range5"/>
  </protectedRanges>
  <mergeCells count="69">
    <mergeCell ref="E21:G21"/>
    <mergeCell ref="H21:L21"/>
    <mergeCell ref="O21:Q21"/>
    <mergeCell ref="C24:G24"/>
    <mergeCell ref="E19:G19"/>
    <mergeCell ref="I19:L20"/>
    <mergeCell ref="O19:P19"/>
    <mergeCell ref="B20:D20"/>
    <mergeCell ref="E20:G20"/>
    <mergeCell ref="O20:P20"/>
    <mergeCell ref="R15:S15"/>
    <mergeCell ref="B17:D17"/>
    <mergeCell ref="E17:G17"/>
    <mergeCell ref="O17:Q17"/>
    <mergeCell ref="E18:G18"/>
    <mergeCell ref="O18:P18"/>
    <mergeCell ref="B14:B15"/>
    <mergeCell ref="O14:Q14"/>
    <mergeCell ref="C15:D15"/>
    <mergeCell ref="E15:G15"/>
    <mergeCell ref="K15:L15"/>
    <mergeCell ref="O15:Q15"/>
    <mergeCell ref="C14:D14"/>
    <mergeCell ref="E14:G14"/>
    <mergeCell ref="K14:L14"/>
    <mergeCell ref="H14:I14"/>
    <mergeCell ref="H15:I15"/>
    <mergeCell ref="B11:E13"/>
    <mergeCell ref="G11:J13"/>
    <mergeCell ref="O11:Q13"/>
    <mergeCell ref="K12:L12"/>
    <mergeCell ref="K13:M13"/>
    <mergeCell ref="B9:C9"/>
    <mergeCell ref="D9:E9"/>
    <mergeCell ref="G9:H9"/>
    <mergeCell ref="O9:Q9"/>
    <mergeCell ref="B10:C10"/>
    <mergeCell ref="D10:E10"/>
    <mergeCell ref="G10:H10"/>
    <mergeCell ref="K10:L10"/>
    <mergeCell ref="O10:Q10"/>
    <mergeCell ref="K9:L9"/>
    <mergeCell ref="B7:C7"/>
    <mergeCell ref="D7:E7"/>
    <mergeCell ref="G7:H7"/>
    <mergeCell ref="K7:L7"/>
    <mergeCell ref="B8:E8"/>
    <mergeCell ref="G8:J8"/>
    <mergeCell ref="O4:Q4"/>
    <mergeCell ref="B6:C6"/>
    <mergeCell ref="D6:E6"/>
    <mergeCell ref="G6:H6"/>
    <mergeCell ref="K6:L6"/>
    <mergeCell ref="B5:E5"/>
    <mergeCell ref="G5:J5"/>
    <mergeCell ref="B4:C4"/>
    <mergeCell ref="D4:E4"/>
    <mergeCell ref="G4:H4"/>
    <mergeCell ref="K4:L4"/>
    <mergeCell ref="B1:E1"/>
    <mergeCell ref="G1:M1"/>
    <mergeCell ref="O1:Q1"/>
    <mergeCell ref="B2:E2"/>
    <mergeCell ref="G2:J2"/>
    <mergeCell ref="B3:C3"/>
    <mergeCell ref="D3:E3"/>
    <mergeCell ref="G3:H3"/>
    <mergeCell ref="K3:L3"/>
    <mergeCell ref="O3:Q3"/>
  </mergeCells>
  <hyperlinks>
    <hyperlink ref="C24" r:id="rId1" xr:uid="{E33B9E0C-26B7-4A34-A6CC-4F75E373EA3F}"/>
    <hyperlink ref="C24:G24" r:id="rId2" display="PLEASE WATCH THE VIDEO ON HOW TO USE THE CALCULATOR" xr:uid="{177AA3E3-7E81-4B59-B868-A90C5842F847}"/>
  </hyperlinks>
  <pageMargins left="0.7" right="0.7" top="0.75" bottom="0.75" header="0.3" footer="0.3"/>
  <pageSetup orientation="portrait" horizontalDpi="300" verticalDpi="30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  <outlinePr summaryBelow="0" summaryRight="0"/>
  </sheetPr>
  <dimension ref="A1:S1004"/>
  <sheetViews>
    <sheetView showGridLines="0" topLeftCell="B1" zoomScale="107" zoomScaleNormal="107" workbookViewId="0">
      <selection activeCell="B8" sqref="B8:E8"/>
    </sheetView>
  </sheetViews>
  <sheetFormatPr defaultColWidth="0" defaultRowHeight="15.75" customHeight="1" zeroHeight="1"/>
  <cols>
    <col min="1" max="1" width="1.42578125" hidden="1" customWidth="1"/>
    <col min="2" max="2" width="14.5703125" customWidth="1"/>
    <col min="3" max="3" width="15.5703125" customWidth="1"/>
    <col min="4" max="5" width="14.5703125" customWidth="1"/>
    <col min="6" max="6" width="1.85546875" customWidth="1"/>
    <col min="7" max="7" width="20.28515625" customWidth="1"/>
    <col min="8" max="8" width="7.7109375" customWidth="1"/>
    <col min="9" max="9" width="28.85546875" customWidth="1"/>
    <col min="10" max="10" width="16" customWidth="1"/>
    <col min="11" max="11" width="14.5703125" customWidth="1"/>
    <col min="12" max="12" width="10.28515625" customWidth="1"/>
    <col min="13" max="13" width="24" customWidth="1"/>
    <col min="14" max="14" width="1.42578125" customWidth="1"/>
    <col min="15" max="15" width="18.85546875" customWidth="1"/>
    <col min="16" max="16" width="3.5703125" customWidth="1"/>
    <col min="17" max="17" width="20.28515625" customWidth="1"/>
    <col min="18" max="29" width="14.5703125" hidden="1" customWidth="1"/>
    <col min="30" max="16384" width="14.5703125" hidden="1"/>
  </cols>
  <sheetData>
    <row r="1" spans="1:19" ht="23.25">
      <c r="A1" s="1"/>
      <c r="B1" s="419" t="s">
        <v>34</v>
      </c>
      <c r="C1" s="376"/>
      <c r="D1" s="376"/>
      <c r="E1" s="376"/>
      <c r="G1" s="419" t="s">
        <v>35</v>
      </c>
      <c r="H1" s="376"/>
      <c r="I1" s="376"/>
      <c r="J1" s="376"/>
      <c r="K1" s="376"/>
      <c r="L1" s="376"/>
      <c r="M1" s="376"/>
      <c r="O1" s="419" t="s">
        <v>36</v>
      </c>
      <c r="P1" s="376"/>
      <c r="Q1" s="376"/>
    </row>
    <row r="2" spans="1:19" ht="4.5" customHeight="1">
      <c r="A2" s="3"/>
      <c r="B2" s="409"/>
      <c r="C2" s="376"/>
      <c r="D2" s="376"/>
      <c r="E2" s="376"/>
      <c r="G2" s="409"/>
      <c r="H2" s="376"/>
      <c r="I2" s="376"/>
      <c r="J2" s="376"/>
    </row>
    <row r="3" spans="1:19" ht="18">
      <c r="A3" s="2"/>
      <c r="B3" s="417" t="s">
        <v>37</v>
      </c>
      <c r="C3" s="399"/>
      <c r="D3" s="417" t="s">
        <v>38</v>
      </c>
      <c r="E3" s="399"/>
      <c r="G3" s="417" t="s">
        <v>38</v>
      </c>
      <c r="H3" s="399"/>
      <c r="I3" s="151" t="s">
        <v>39</v>
      </c>
      <c r="J3" s="151" t="s">
        <v>40</v>
      </c>
      <c r="K3" s="384" t="s">
        <v>41</v>
      </c>
      <c r="L3" s="399"/>
      <c r="M3" s="149" t="s">
        <v>28</v>
      </c>
      <c r="O3" s="384" t="s">
        <v>42</v>
      </c>
      <c r="P3" s="399"/>
      <c r="Q3" s="399"/>
    </row>
    <row r="4" spans="1:19" ht="23.25">
      <c r="A4" s="150"/>
      <c r="B4" s="413">
        <v>2000</v>
      </c>
      <c r="C4" s="403"/>
      <c r="D4" s="402">
        <v>78.400000000000006</v>
      </c>
      <c r="E4" s="403"/>
      <c r="G4" s="408">
        <f>D4</f>
        <v>78.400000000000006</v>
      </c>
      <c r="H4" s="388"/>
      <c r="I4" s="175">
        <v>0</v>
      </c>
      <c r="J4" s="217">
        <v>0.05</v>
      </c>
      <c r="K4" s="387">
        <f>(D10*I4)</f>
        <v>0</v>
      </c>
      <c r="L4" s="388"/>
      <c r="M4" s="157">
        <f>(K4-C15)*J4</f>
        <v>-78.400000000000006</v>
      </c>
      <c r="O4" s="423">
        <v>20</v>
      </c>
      <c r="P4" s="443"/>
      <c r="Q4" s="444"/>
    </row>
    <row r="5" spans="1:19" ht="23.25">
      <c r="A5" s="3"/>
      <c r="B5" s="409"/>
      <c r="C5" s="376"/>
      <c r="D5" s="376"/>
      <c r="E5" s="376"/>
      <c r="G5" s="409"/>
      <c r="H5" s="376"/>
      <c r="I5" s="376"/>
      <c r="J5" s="376"/>
      <c r="O5" s="87"/>
      <c r="P5" s="87"/>
      <c r="Q5" s="87"/>
    </row>
    <row r="6" spans="1:19" ht="18">
      <c r="A6" s="4"/>
      <c r="B6" s="384" t="s">
        <v>43</v>
      </c>
      <c r="C6" s="399"/>
      <c r="D6" s="384" t="s">
        <v>44</v>
      </c>
      <c r="E6" s="399"/>
      <c r="G6" s="384" t="s">
        <v>45</v>
      </c>
      <c r="H6" s="399"/>
      <c r="I6" s="149" t="s">
        <v>46</v>
      </c>
      <c r="J6" s="149" t="s">
        <v>40</v>
      </c>
      <c r="K6" s="384" t="s">
        <v>41</v>
      </c>
      <c r="L6" s="399"/>
      <c r="M6" s="149" t="s">
        <v>28</v>
      </c>
      <c r="O6" s="149" t="s">
        <v>28</v>
      </c>
      <c r="P6" s="57"/>
      <c r="Q6" s="149" t="s">
        <v>47</v>
      </c>
    </row>
    <row r="7" spans="1:19" ht="23.25">
      <c r="A7" s="6"/>
      <c r="B7" s="400">
        <v>0.5</v>
      </c>
      <c r="C7" s="401"/>
      <c r="D7" s="402">
        <v>77.900000000000006</v>
      </c>
      <c r="E7" s="403"/>
      <c r="G7" s="423">
        <v>4.5</v>
      </c>
      <c r="H7" s="424"/>
      <c r="I7" s="176">
        <v>0</v>
      </c>
      <c r="J7" s="217">
        <v>0.05</v>
      </c>
      <c r="K7" s="387">
        <f>D10*I7</f>
        <v>0</v>
      </c>
      <c r="L7" s="388"/>
      <c r="M7" s="157">
        <f>(K7-C15)*J7</f>
        <v>-78.400000000000006</v>
      </c>
      <c r="O7" s="157">
        <f>M15*O4</f>
        <v>1411.2000000000035</v>
      </c>
      <c r="P7" s="59"/>
      <c r="Q7" s="152">
        <f>B10*O4</f>
        <v>200</v>
      </c>
    </row>
    <row r="8" spans="1:19" ht="23.25">
      <c r="A8" s="3"/>
      <c r="B8" s="409"/>
      <c r="C8" s="376"/>
      <c r="D8" s="376"/>
      <c r="E8" s="376"/>
      <c r="G8" s="409"/>
      <c r="H8" s="376"/>
      <c r="I8" s="376"/>
      <c r="J8" s="376"/>
      <c r="O8" s="87"/>
      <c r="P8" s="87"/>
      <c r="Q8" s="87"/>
    </row>
    <row r="9" spans="1:19" ht="18">
      <c r="A9" s="4"/>
      <c r="B9" s="384" t="s">
        <v>47</v>
      </c>
      <c r="C9" s="399"/>
      <c r="D9" s="384" t="s">
        <v>48</v>
      </c>
      <c r="E9" s="399"/>
      <c r="G9" s="384" t="s">
        <v>49</v>
      </c>
      <c r="H9" s="399"/>
      <c r="I9" s="149" t="s">
        <v>50</v>
      </c>
      <c r="J9" s="149" t="s">
        <v>40</v>
      </c>
      <c r="K9" s="384" t="s">
        <v>41</v>
      </c>
      <c r="L9" s="399"/>
      <c r="M9" s="149" t="s">
        <v>28</v>
      </c>
      <c r="O9" s="384" t="s">
        <v>51</v>
      </c>
      <c r="P9" s="399"/>
      <c r="Q9" s="399"/>
    </row>
    <row r="10" spans="1:19" ht="23.25">
      <c r="A10" s="150"/>
      <c r="B10" s="407">
        <f>(B4*B7)/100</f>
        <v>10</v>
      </c>
      <c r="C10" s="376"/>
      <c r="D10" s="408">
        <f>B10/(D4-D7)</f>
        <v>20</v>
      </c>
      <c r="E10" s="388"/>
      <c r="G10" s="408">
        <f>(G4*G7)/100+G4</f>
        <v>81.928000000000011</v>
      </c>
      <c r="H10" s="388"/>
      <c r="I10" s="53">
        <v>0</v>
      </c>
      <c r="J10" s="54">
        <v>1</v>
      </c>
      <c r="K10" s="387">
        <f>D10*I10</f>
        <v>0</v>
      </c>
      <c r="L10" s="388"/>
      <c r="M10" s="157">
        <f>(K10-C15)*J10</f>
        <v>-1568</v>
      </c>
      <c r="O10" s="425">
        <f>(D4-D7)/O4+D4</f>
        <v>78.425000000000011</v>
      </c>
      <c r="P10" s="388"/>
      <c r="Q10" s="388"/>
    </row>
    <row r="11" spans="1:19" ht="12.75" customHeight="1">
      <c r="A11" s="7"/>
      <c r="B11" s="392" t="s">
        <v>52</v>
      </c>
      <c r="C11" s="393"/>
      <c r="D11" s="393"/>
      <c r="E11" s="393"/>
      <c r="G11" s="394" t="s">
        <v>53</v>
      </c>
      <c r="H11" s="376"/>
      <c r="I11" s="376"/>
      <c r="J11" s="376"/>
      <c r="K11" s="96"/>
      <c r="L11" s="96"/>
      <c r="M11" s="97"/>
      <c r="O11" s="367" t="s">
        <v>54</v>
      </c>
      <c r="P11" s="376"/>
      <c r="Q11" s="376"/>
    </row>
    <row r="12" spans="1:19" ht="21.75" customHeight="1">
      <c r="A12" s="7"/>
      <c r="B12" s="393"/>
      <c r="C12" s="393"/>
      <c r="D12" s="393"/>
      <c r="E12" s="393"/>
      <c r="G12" s="376"/>
      <c r="H12" s="376"/>
      <c r="I12" s="376"/>
      <c r="J12" s="376"/>
      <c r="K12" s="427" t="s">
        <v>17</v>
      </c>
      <c r="L12" s="376"/>
      <c r="M12" s="58">
        <f>SUM(M4,M7,M10)</f>
        <v>-1724.8</v>
      </c>
      <c r="O12" s="376"/>
      <c r="P12" s="376"/>
      <c r="Q12" s="376"/>
    </row>
    <row r="13" spans="1:19" ht="15.75" customHeight="1">
      <c r="A13" s="7"/>
      <c r="B13" s="393"/>
      <c r="C13" s="393"/>
      <c r="D13" s="393"/>
      <c r="E13" s="393"/>
      <c r="G13" s="376"/>
      <c r="H13" s="376"/>
      <c r="I13" s="376"/>
      <c r="J13" s="376"/>
      <c r="K13" s="397"/>
      <c r="L13" s="376"/>
      <c r="M13" s="376"/>
      <c r="O13" s="376"/>
      <c r="P13" s="376"/>
      <c r="Q13" s="376"/>
    </row>
    <row r="14" spans="1:19" ht="18">
      <c r="A14" s="8"/>
      <c r="B14" s="432"/>
      <c r="C14" s="391" t="s">
        <v>55</v>
      </c>
      <c r="D14" s="399"/>
      <c r="E14" s="377" t="s">
        <v>56</v>
      </c>
      <c r="F14" s="377"/>
      <c r="G14" s="377"/>
      <c r="H14" s="384" t="s">
        <v>49</v>
      </c>
      <c r="I14" s="384"/>
      <c r="J14" s="384"/>
      <c r="K14" s="384" t="s">
        <v>41</v>
      </c>
      <c r="L14" s="399"/>
      <c r="M14" s="149" t="s">
        <v>28</v>
      </c>
      <c r="O14" s="384" t="s">
        <v>57</v>
      </c>
      <c r="P14" s="399"/>
      <c r="Q14" s="399"/>
      <c r="R14" s="4"/>
      <c r="S14" s="9"/>
    </row>
    <row r="15" spans="1:19" ht="23.25">
      <c r="A15" s="8"/>
      <c r="B15" s="376"/>
      <c r="C15" s="382">
        <f>(D4*D10)</f>
        <v>1568</v>
      </c>
      <c r="D15" s="388"/>
      <c r="E15" s="442">
        <f>B4/D4</f>
        <v>25.510204081632651</v>
      </c>
      <c r="F15" s="442"/>
      <c r="G15" s="442"/>
      <c r="H15" s="408">
        <f>G10</f>
        <v>81.928000000000011</v>
      </c>
      <c r="I15" s="388"/>
      <c r="J15" s="388"/>
      <c r="K15" s="387">
        <f>D10*H15</f>
        <v>1638.5600000000002</v>
      </c>
      <c r="L15" s="388"/>
      <c r="M15" s="157">
        <f>K15-C15</f>
        <v>70.560000000000173</v>
      </c>
      <c r="O15" s="425">
        <f>(D4-D7)/O4-D4</f>
        <v>-78.375</v>
      </c>
      <c r="P15" s="388"/>
      <c r="Q15" s="388"/>
      <c r="R15" s="375"/>
      <c r="S15" s="376"/>
    </row>
    <row r="16" spans="1:19" ht="9" customHeight="1">
      <c r="A16" s="8"/>
      <c r="B16" s="87"/>
      <c r="O16" s="9"/>
      <c r="P16" s="9"/>
      <c r="Q16" s="9"/>
    </row>
    <row r="17" spans="1:17" ht="17.25" customHeight="1">
      <c r="A17" s="8"/>
      <c r="B17" s="428" t="s">
        <v>58</v>
      </c>
      <c r="C17" s="428"/>
      <c r="D17" s="428"/>
      <c r="E17" s="377" t="s">
        <v>59</v>
      </c>
      <c r="F17" s="377"/>
      <c r="G17" s="377"/>
      <c r="H17" s="10"/>
      <c r="I17" s="10"/>
      <c r="J17" s="10"/>
      <c r="K17" s="10"/>
      <c r="L17" s="10"/>
      <c r="M17" s="10"/>
      <c r="O17" s="429" t="s">
        <v>60</v>
      </c>
      <c r="P17" s="376"/>
      <c r="Q17" s="376"/>
    </row>
    <row r="18" spans="1:17" ht="20.25" customHeight="1">
      <c r="A18" s="8"/>
      <c r="E18" s="381">
        <f>(D4-D7)*E15</f>
        <v>12.755102040816325</v>
      </c>
      <c r="F18" s="381"/>
      <c r="G18" s="381"/>
      <c r="H18" s="114"/>
      <c r="O18" s="430">
        <v>47642</v>
      </c>
      <c r="P18" s="431"/>
      <c r="Q18" s="49" t="s">
        <v>61</v>
      </c>
    </row>
    <row r="19" spans="1:17" ht="21" customHeight="1">
      <c r="A19" s="8"/>
      <c r="E19" s="373" t="s">
        <v>43</v>
      </c>
      <c r="F19" s="373"/>
      <c r="G19" s="373"/>
      <c r="H19" s="114"/>
      <c r="I19" s="436"/>
      <c r="J19" s="436"/>
      <c r="K19" s="436"/>
      <c r="L19" s="436"/>
      <c r="O19" s="437">
        <v>1.5200000000000001E-3</v>
      </c>
      <c r="P19" s="438"/>
      <c r="Q19" s="50" t="s">
        <v>62</v>
      </c>
    </row>
    <row r="20" spans="1:17" ht="23.25" customHeight="1">
      <c r="A20" s="79" t="s">
        <v>63</v>
      </c>
      <c r="B20" s="439"/>
      <c r="C20" s="439"/>
      <c r="D20" s="439"/>
      <c r="E20" s="370">
        <f>(E18/B4)*100</f>
        <v>0.6377551020408162</v>
      </c>
      <c r="F20" s="370"/>
      <c r="G20" s="370"/>
      <c r="H20" s="80"/>
      <c r="I20" s="436"/>
      <c r="J20" s="436"/>
      <c r="K20" s="436"/>
      <c r="L20" s="436"/>
      <c r="M20" s="80"/>
      <c r="N20" s="80"/>
      <c r="O20" s="440">
        <f>O18*O19</f>
        <v>72.415840000000003</v>
      </c>
      <c r="P20" s="441"/>
      <c r="Q20" s="49" t="s">
        <v>37</v>
      </c>
    </row>
    <row r="21" spans="1:17" ht="78" customHeight="1">
      <c r="A21" s="8"/>
      <c r="B21" s="78"/>
      <c r="C21" s="76"/>
      <c r="D21" s="76"/>
      <c r="E21" s="374" t="s">
        <v>64</v>
      </c>
      <c r="F21" s="374"/>
      <c r="G21" s="374"/>
      <c r="H21" s="433"/>
      <c r="I21" s="433"/>
      <c r="J21" s="433"/>
      <c r="K21" s="433"/>
      <c r="L21" s="433"/>
      <c r="M21" s="77"/>
      <c r="O21" s="434"/>
      <c r="P21" s="434"/>
      <c r="Q21" s="434"/>
    </row>
    <row r="22" spans="1:17" ht="23.25">
      <c r="A22" s="8"/>
      <c r="B22" s="158" t="s">
        <v>65</v>
      </c>
      <c r="C22" s="55" t="s">
        <v>66</v>
      </c>
      <c r="G22" s="10"/>
      <c r="H22" s="10"/>
      <c r="I22" s="10"/>
      <c r="J22" s="10"/>
      <c r="K22" s="10"/>
      <c r="L22" s="10"/>
      <c r="M22" s="10"/>
      <c r="O22" s="96"/>
      <c r="P22" s="96"/>
      <c r="Q22" s="96"/>
    </row>
    <row r="23" spans="1:17" ht="23.25">
      <c r="A23" s="8"/>
      <c r="B23" s="158"/>
      <c r="C23" s="56" t="s">
        <v>67</v>
      </c>
      <c r="G23" s="10"/>
      <c r="H23" s="10"/>
      <c r="I23" s="10"/>
      <c r="J23" s="10"/>
      <c r="K23" s="10"/>
      <c r="L23" s="10"/>
      <c r="M23" s="10"/>
    </row>
    <row r="24" spans="1:17" ht="17.45" customHeight="1">
      <c r="A24" s="8"/>
      <c r="B24" s="158" t="s">
        <v>68</v>
      </c>
      <c r="C24" s="435" t="s">
        <v>69</v>
      </c>
      <c r="D24" s="435"/>
      <c r="E24" s="435"/>
      <c r="F24" s="435"/>
      <c r="G24" s="435"/>
    </row>
    <row r="25" spans="1:17" ht="15" customHeight="1">
      <c r="A25" s="8"/>
      <c r="B25" s="158" t="s">
        <v>70</v>
      </c>
      <c r="C25" s="56" t="s">
        <v>71</v>
      </c>
    </row>
    <row r="26" spans="1:17" ht="12.75">
      <c r="A26" s="8"/>
      <c r="B26" s="158"/>
      <c r="C26" s="56" t="s">
        <v>72</v>
      </c>
    </row>
    <row r="27" spans="1:17" ht="12.75">
      <c r="A27" s="8"/>
      <c r="B27" s="87"/>
      <c r="C27" s="56" t="s">
        <v>73</v>
      </c>
    </row>
    <row r="28" spans="1:17" ht="12.75">
      <c r="A28" s="8"/>
      <c r="B28" s="87"/>
      <c r="C28" s="56" t="s">
        <v>74</v>
      </c>
    </row>
    <row r="29" spans="1:17" ht="12.75">
      <c r="A29" s="8"/>
      <c r="B29" s="87"/>
      <c r="C29" s="56" t="s">
        <v>75</v>
      </c>
    </row>
    <row r="30" spans="1:17" ht="12.75">
      <c r="A30" s="8"/>
      <c r="B30" s="87"/>
      <c r="C30" s="56" t="s">
        <v>76</v>
      </c>
    </row>
    <row r="31" spans="1:17" ht="12.75" hidden="1">
      <c r="A31" s="8"/>
      <c r="B31" s="87"/>
    </row>
    <row r="32" spans="1:17" ht="12.75" hidden="1">
      <c r="A32" s="8"/>
      <c r="B32" s="87"/>
    </row>
    <row r="33" spans="1:8" ht="12.75" hidden="1">
      <c r="A33" s="8"/>
      <c r="B33" s="87"/>
    </row>
    <row r="34" spans="1:8" ht="12.75" hidden="1">
      <c r="A34" s="8"/>
      <c r="B34" s="87"/>
    </row>
    <row r="35" spans="1:8" ht="12.75" hidden="1">
      <c r="A35" s="8"/>
      <c r="B35" s="87"/>
      <c r="H35" s="13" t="s">
        <v>77</v>
      </c>
    </row>
    <row r="36" spans="1:8" ht="12.75" hidden="1">
      <c r="A36" s="8"/>
      <c r="B36" s="87"/>
    </row>
    <row r="37" spans="1:8" ht="12.75" hidden="1">
      <c r="A37" s="8"/>
      <c r="B37" s="87"/>
    </row>
    <row r="38" spans="1:8" ht="12.75" hidden="1">
      <c r="A38" s="8"/>
      <c r="B38" s="87"/>
    </row>
    <row r="39" spans="1:8" ht="12.75" hidden="1">
      <c r="A39" s="8"/>
      <c r="B39" s="87"/>
    </row>
    <row r="40" spans="1:8" ht="12.75" hidden="1">
      <c r="A40" s="8"/>
      <c r="B40" s="87"/>
    </row>
    <row r="41" spans="1:8" ht="12.75" hidden="1">
      <c r="A41" s="8"/>
      <c r="B41" s="87"/>
    </row>
    <row r="42" spans="1:8" ht="12.75" hidden="1">
      <c r="A42" s="8"/>
      <c r="B42" s="87"/>
    </row>
    <row r="43" spans="1:8" ht="12.75" hidden="1">
      <c r="A43" s="8"/>
      <c r="B43" s="87"/>
    </row>
    <row r="44" spans="1:8" ht="12.75" hidden="1">
      <c r="A44" s="8"/>
      <c r="B44" s="87"/>
    </row>
    <row r="45" spans="1:8" ht="12.75" hidden="1">
      <c r="A45" s="8"/>
      <c r="B45" s="87"/>
    </row>
    <row r="46" spans="1:8" ht="12.75" hidden="1">
      <c r="A46" s="8"/>
      <c r="B46" s="87"/>
    </row>
    <row r="47" spans="1:8" ht="12.75" hidden="1">
      <c r="A47" s="8"/>
      <c r="B47" s="87"/>
    </row>
    <row r="48" spans="1:8" ht="12.75" hidden="1">
      <c r="A48" s="8"/>
      <c r="B48" s="87"/>
    </row>
    <row r="49" spans="1:2" ht="12.75" hidden="1">
      <c r="A49" s="8"/>
      <c r="B49" s="87"/>
    </row>
    <row r="50" spans="1:2" ht="12.75" hidden="1">
      <c r="A50" s="8"/>
      <c r="B50" s="87"/>
    </row>
    <row r="51" spans="1:2" ht="12.75" hidden="1">
      <c r="A51" s="8"/>
      <c r="B51" s="87"/>
    </row>
    <row r="52" spans="1:2" ht="12.75" hidden="1">
      <c r="A52" s="8"/>
      <c r="B52" s="87"/>
    </row>
    <row r="53" spans="1:2" ht="12.75" hidden="1">
      <c r="A53" s="8"/>
      <c r="B53" s="87"/>
    </row>
    <row r="54" spans="1:2" ht="12.75" hidden="1">
      <c r="A54" s="8"/>
      <c r="B54" s="87"/>
    </row>
    <row r="55" spans="1:2" ht="12.75" hidden="1">
      <c r="A55" s="8"/>
      <c r="B55" s="87"/>
    </row>
    <row r="56" spans="1:2" ht="12.75" hidden="1">
      <c r="A56" s="8"/>
      <c r="B56" s="87"/>
    </row>
    <row r="57" spans="1:2" ht="12.75" hidden="1">
      <c r="A57" s="8"/>
      <c r="B57" s="87"/>
    </row>
    <row r="58" spans="1:2" ht="12.75" hidden="1">
      <c r="A58" s="8"/>
      <c r="B58" s="87"/>
    </row>
    <row r="59" spans="1:2" ht="12.75" hidden="1">
      <c r="A59" s="8"/>
      <c r="B59" s="87"/>
    </row>
    <row r="60" spans="1:2" ht="12.75" hidden="1">
      <c r="A60" s="8"/>
      <c r="B60" s="87"/>
    </row>
    <row r="61" spans="1:2" ht="12.75" hidden="1">
      <c r="A61" s="8"/>
      <c r="B61" s="87"/>
    </row>
    <row r="62" spans="1:2" ht="12.75" hidden="1">
      <c r="A62" s="8"/>
      <c r="B62" s="87"/>
    </row>
    <row r="63" spans="1:2" ht="12.75" hidden="1">
      <c r="A63" s="8"/>
      <c r="B63" s="87"/>
    </row>
    <row r="64" spans="1:2" ht="12.75" hidden="1">
      <c r="A64" s="8"/>
      <c r="B64" s="87"/>
    </row>
    <row r="65" spans="1:2" ht="12.75" hidden="1">
      <c r="A65" s="8"/>
      <c r="B65" s="87"/>
    </row>
    <row r="66" spans="1:2" ht="12.75" hidden="1">
      <c r="A66" s="8"/>
      <c r="B66" s="87"/>
    </row>
    <row r="67" spans="1:2" ht="12.75" hidden="1">
      <c r="A67" s="8"/>
      <c r="B67" s="87"/>
    </row>
    <row r="68" spans="1:2" ht="12.75" hidden="1">
      <c r="A68" s="8"/>
      <c r="B68" s="87"/>
    </row>
    <row r="69" spans="1:2" ht="12.75" hidden="1">
      <c r="A69" s="8"/>
      <c r="B69" s="87"/>
    </row>
    <row r="70" spans="1:2" ht="12.75" hidden="1">
      <c r="A70" s="8"/>
      <c r="B70" s="87"/>
    </row>
    <row r="71" spans="1:2" ht="12.75" hidden="1">
      <c r="A71" s="8"/>
      <c r="B71" s="87"/>
    </row>
    <row r="72" spans="1:2" ht="12.75" hidden="1">
      <c r="A72" s="8"/>
      <c r="B72" s="87"/>
    </row>
    <row r="73" spans="1:2" ht="12.75" hidden="1">
      <c r="A73" s="8"/>
      <c r="B73" s="87"/>
    </row>
    <row r="74" spans="1:2" ht="12.75" hidden="1">
      <c r="A74" s="8"/>
      <c r="B74" s="87"/>
    </row>
    <row r="75" spans="1:2" ht="12.75" hidden="1">
      <c r="A75" s="8"/>
      <c r="B75" s="87"/>
    </row>
    <row r="76" spans="1:2" ht="12.75" hidden="1">
      <c r="A76" s="8"/>
      <c r="B76" s="87"/>
    </row>
    <row r="77" spans="1:2" ht="12.75" hidden="1">
      <c r="A77" s="8"/>
      <c r="B77" s="87"/>
    </row>
    <row r="78" spans="1:2" ht="12.75" hidden="1">
      <c r="A78" s="8"/>
      <c r="B78" s="87"/>
    </row>
    <row r="79" spans="1:2" ht="12.75" hidden="1">
      <c r="A79" s="8"/>
      <c r="B79" s="87"/>
    </row>
    <row r="80" spans="1:2" ht="12.75" hidden="1">
      <c r="A80" s="8"/>
      <c r="B80" s="87"/>
    </row>
    <row r="81" spans="1:2" ht="12.75" hidden="1">
      <c r="A81" s="8"/>
      <c r="B81" s="87"/>
    </row>
    <row r="82" spans="1:2" ht="12.75" hidden="1">
      <c r="A82" s="8"/>
      <c r="B82" s="87"/>
    </row>
    <row r="83" spans="1:2" ht="12.75" hidden="1">
      <c r="A83" s="8"/>
      <c r="B83" s="87"/>
    </row>
    <row r="84" spans="1:2" ht="12.75" hidden="1">
      <c r="A84" s="8"/>
      <c r="B84" s="87"/>
    </row>
    <row r="85" spans="1:2" ht="12.75" hidden="1">
      <c r="A85" s="8"/>
      <c r="B85" s="87"/>
    </row>
    <row r="86" spans="1:2" ht="12.75" hidden="1">
      <c r="A86" s="8"/>
      <c r="B86" s="87"/>
    </row>
    <row r="87" spans="1:2" ht="12.75" hidden="1">
      <c r="A87" s="8"/>
      <c r="B87" s="87"/>
    </row>
    <row r="88" spans="1:2" ht="12.75" hidden="1">
      <c r="A88" s="8"/>
      <c r="B88" s="87"/>
    </row>
    <row r="89" spans="1:2" ht="12.75" hidden="1">
      <c r="A89" s="8"/>
      <c r="B89" s="87"/>
    </row>
    <row r="90" spans="1:2" ht="12.75" hidden="1">
      <c r="A90" s="8"/>
      <c r="B90" s="87"/>
    </row>
    <row r="91" spans="1:2" ht="12.75" hidden="1">
      <c r="A91" s="8"/>
      <c r="B91" s="87"/>
    </row>
    <row r="92" spans="1:2" ht="12.75" hidden="1">
      <c r="A92" s="8"/>
      <c r="B92" s="87"/>
    </row>
    <row r="93" spans="1:2" ht="12.75" hidden="1">
      <c r="A93" s="8"/>
      <c r="B93" s="87"/>
    </row>
    <row r="94" spans="1:2" ht="12.75" hidden="1">
      <c r="A94" s="8"/>
      <c r="B94" s="87"/>
    </row>
    <row r="95" spans="1:2" ht="12.75" hidden="1">
      <c r="A95" s="8"/>
      <c r="B95" s="87"/>
    </row>
    <row r="96" spans="1:2" ht="12.75" hidden="1">
      <c r="A96" s="8"/>
      <c r="B96" s="87"/>
    </row>
    <row r="97" spans="1:2" ht="12.75" hidden="1">
      <c r="A97" s="8"/>
      <c r="B97" s="87"/>
    </row>
    <row r="98" spans="1:2" ht="12.75" hidden="1">
      <c r="A98" s="8"/>
      <c r="B98" s="87"/>
    </row>
    <row r="99" spans="1:2" ht="12.75" hidden="1">
      <c r="A99" s="8"/>
      <c r="B99" s="87"/>
    </row>
    <row r="100" spans="1:2" ht="12.75" hidden="1">
      <c r="A100" s="8"/>
      <c r="B100" s="87"/>
    </row>
    <row r="101" spans="1:2" ht="12.75" hidden="1">
      <c r="A101" s="8"/>
      <c r="B101" s="87"/>
    </row>
    <row r="102" spans="1:2" ht="12.75" hidden="1">
      <c r="A102" s="8"/>
      <c r="B102" s="87"/>
    </row>
    <row r="103" spans="1:2" ht="12.75" hidden="1">
      <c r="A103" s="8"/>
      <c r="B103" s="87"/>
    </row>
    <row r="104" spans="1:2" ht="12.75" hidden="1">
      <c r="A104" s="8"/>
      <c r="B104" s="87"/>
    </row>
    <row r="105" spans="1:2" ht="12.75" hidden="1">
      <c r="A105" s="8"/>
      <c r="B105" s="87"/>
    </row>
    <row r="106" spans="1:2" ht="12.75" hidden="1">
      <c r="A106" s="8"/>
      <c r="B106" s="87"/>
    </row>
    <row r="107" spans="1:2" ht="12.75" hidden="1">
      <c r="A107" s="8"/>
      <c r="B107" s="87"/>
    </row>
    <row r="108" spans="1:2" ht="12.75" hidden="1">
      <c r="A108" s="8"/>
      <c r="B108" s="87"/>
    </row>
    <row r="109" spans="1:2" ht="12.75" hidden="1">
      <c r="A109" s="8"/>
      <c r="B109" s="87"/>
    </row>
    <row r="110" spans="1:2" ht="12.75" hidden="1">
      <c r="A110" s="8"/>
      <c r="B110" s="87"/>
    </row>
    <row r="111" spans="1:2" ht="12.75" hidden="1">
      <c r="A111" s="8"/>
      <c r="B111" s="87"/>
    </row>
    <row r="112" spans="1:2" ht="12.75" hidden="1">
      <c r="A112" s="8"/>
      <c r="B112" s="87"/>
    </row>
    <row r="113" spans="1:2" ht="12.75" hidden="1">
      <c r="A113" s="8"/>
      <c r="B113" s="87"/>
    </row>
    <row r="114" spans="1:2" ht="12.75" hidden="1">
      <c r="A114" s="8"/>
      <c r="B114" s="87"/>
    </row>
    <row r="115" spans="1:2" ht="12.75" hidden="1">
      <c r="A115" s="8"/>
      <c r="B115" s="87"/>
    </row>
    <row r="116" spans="1:2" ht="12.75" hidden="1">
      <c r="A116" s="8"/>
      <c r="B116" s="87"/>
    </row>
    <row r="117" spans="1:2" ht="12.75" hidden="1">
      <c r="A117" s="8"/>
      <c r="B117" s="87"/>
    </row>
    <row r="118" spans="1:2" ht="12.75" hidden="1">
      <c r="A118" s="8"/>
      <c r="B118" s="87"/>
    </row>
    <row r="119" spans="1:2" ht="12.75" hidden="1">
      <c r="A119" s="8"/>
      <c r="B119" s="87"/>
    </row>
    <row r="120" spans="1:2" ht="12.75" hidden="1">
      <c r="A120" s="8"/>
      <c r="B120" s="87"/>
    </row>
    <row r="121" spans="1:2" ht="12.75" hidden="1">
      <c r="A121" s="8"/>
      <c r="B121" s="87"/>
    </row>
    <row r="122" spans="1:2" ht="12.75" hidden="1">
      <c r="A122" s="8"/>
      <c r="B122" s="87"/>
    </row>
    <row r="123" spans="1:2" ht="12.75" hidden="1">
      <c r="A123" s="8"/>
      <c r="B123" s="87"/>
    </row>
    <row r="124" spans="1:2" ht="12.75" hidden="1">
      <c r="A124" s="8"/>
      <c r="B124" s="87"/>
    </row>
    <row r="125" spans="1:2" ht="12.75" hidden="1">
      <c r="A125" s="8"/>
      <c r="B125" s="87"/>
    </row>
    <row r="126" spans="1:2" ht="12.75" hidden="1">
      <c r="A126" s="8"/>
      <c r="B126" s="87"/>
    </row>
    <row r="127" spans="1:2" ht="12.75" hidden="1">
      <c r="A127" s="8"/>
      <c r="B127" s="87"/>
    </row>
    <row r="128" spans="1:2" ht="12.75" hidden="1">
      <c r="A128" s="8"/>
      <c r="B128" s="87"/>
    </row>
    <row r="129" spans="1:2" ht="12.75" hidden="1">
      <c r="A129" s="8"/>
      <c r="B129" s="87"/>
    </row>
    <row r="130" spans="1:2" ht="12.75" hidden="1">
      <c r="A130" s="8"/>
      <c r="B130" s="87"/>
    </row>
    <row r="131" spans="1:2" ht="12.75" hidden="1">
      <c r="A131" s="8"/>
      <c r="B131" s="87"/>
    </row>
    <row r="132" spans="1:2" ht="12.75" hidden="1">
      <c r="A132" s="8"/>
      <c r="B132" s="87"/>
    </row>
    <row r="133" spans="1:2" ht="12.75" hidden="1">
      <c r="A133" s="8"/>
      <c r="B133" s="87"/>
    </row>
    <row r="134" spans="1:2" ht="12.75" hidden="1">
      <c r="A134" s="8"/>
      <c r="B134" s="87"/>
    </row>
    <row r="135" spans="1:2" ht="12.75" hidden="1">
      <c r="A135" s="8"/>
      <c r="B135" s="87"/>
    </row>
    <row r="136" spans="1:2" ht="12.75" hidden="1">
      <c r="A136" s="8"/>
      <c r="B136" s="87"/>
    </row>
    <row r="137" spans="1:2" ht="12.75" hidden="1">
      <c r="A137" s="8"/>
      <c r="B137" s="87"/>
    </row>
    <row r="138" spans="1:2" ht="12.75" hidden="1">
      <c r="A138" s="8"/>
      <c r="B138" s="87"/>
    </row>
    <row r="139" spans="1:2" ht="12.75" hidden="1">
      <c r="A139" s="8"/>
      <c r="B139" s="87"/>
    </row>
    <row r="140" spans="1:2" ht="12.75" hidden="1">
      <c r="A140" s="8"/>
      <c r="B140" s="87"/>
    </row>
    <row r="141" spans="1:2" ht="12.75" hidden="1">
      <c r="A141" s="8"/>
      <c r="B141" s="87"/>
    </row>
    <row r="142" spans="1:2" ht="12.75" hidden="1">
      <c r="A142" s="8"/>
      <c r="B142" s="87"/>
    </row>
    <row r="143" spans="1:2" ht="12.75" hidden="1">
      <c r="A143" s="8"/>
      <c r="B143" s="87"/>
    </row>
    <row r="144" spans="1:2" ht="12.75" hidden="1">
      <c r="A144" s="8"/>
      <c r="B144" s="87"/>
    </row>
    <row r="145" spans="1:2" ht="12.75" hidden="1">
      <c r="A145" s="8"/>
      <c r="B145" s="87"/>
    </row>
    <row r="146" spans="1:2" ht="12.75" hidden="1">
      <c r="A146" s="8"/>
      <c r="B146" s="87"/>
    </row>
    <row r="147" spans="1:2" ht="12.75" hidden="1">
      <c r="A147" s="8"/>
      <c r="B147" s="87"/>
    </row>
    <row r="148" spans="1:2" ht="12.75" hidden="1">
      <c r="A148" s="8"/>
      <c r="B148" s="87"/>
    </row>
    <row r="149" spans="1:2" ht="12.75" hidden="1">
      <c r="A149" s="8"/>
      <c r="B149" s="87"/>
    </row>
    <row r="150" spans="1:2" ht="12.75" hidden="1">
      <c r="A150" s="8"/>
      <c r="B150" s="87"/>
    </row>
    <row r="151" spans="1:2" ht="12.75" hidden="1">
      <c r="A151" s="8"/>
      <c r="B151" s="87"/>
    </row>
    <row r="152" spans="1:2" ht="12.75" hidden="1">
      <c r="A152" s="8"/>
      <c r="B152" s="87"/>
    </row>
    <row r="153" spans="1:2" ht="12.75" hidden="1">
      <c r="A153" s="8"/>
      <c r="B153" s="87"/>
    </row>
    <row r="154" spans="1:2" ht="12.75" hidden="1">
      <c r="A154" s="8"/>
      <c r="B154" s="87"/>
    </row>
    <row r="155" spans="1:2" ht="12.75" hidden="1">
      <c r="A155" s="8"/>
      <c r="B155" s="87"/>
    </row>
    <row r="156" spans="1:2" ht="12.75" hidden="1">
      <c r="A156" s="8"/>
      <c r="B156" s="87"/>
    </row>
    <row r="157" spans="1:2" ht="12.75" hidden="1">
      <c r="A157" s="8"/>
      <c r="B157" s="87"/>
    </row>
    <row r="158" spans="1:2" ht="12.75" hidden="1">
      <c r="A158" s="8"/>
      <c r="B158" s="87"/>
    </row>
    <row r="159" spans="1:2" ht="12.75" hidden="1">
      <c r="A159" s="8"/>
      <c r="B159" s="87"/>
    </row>
    <row r="160" spans="1:2" ht="12.75" hidden="1">
      <c r="A160" s="8"/>
      <c r="B160" s="87"/>
    </row>
    <row r="161" spans="1:2" ht="12.75" hidden="1">
      <c r="A161" s="8"/>
      <c r="B161" s="87"/>
    </row>
    <row r="162" spans="1:2" ht="12.75" hidden="1">
      <c r="A162" s="8"/>
      <c r="B162" s="87"/>
    </row>
    <row r="163" spans="1:2" ht="12.75" hidden="1">
      <c r="A163" s="8"/>
      <c r="B163" s="87"/>
    </row>
    <row r="164" spans="1:2" ht="12.75" hidden="1">
      <c r="A164" s="8"/>
      <c r="B164" s="87"/>
    </row>
    <row r="165" spans="1:2" ht="12.75" hidden="1">
      <c r="A165" s="8"/>
      <c r="B165" s="87"/>
    </row>
    <row r="166" spans="1:2" ht="12.75" hidden="1">
      <c r="A166" s="8"/>
      <c r="B166" s="87"/>
    </row>
    <row r="167" spans="1:2" ht="12.75" hidden="1">
      <c r="A167" s="8"/>
      <c r="B167" s="87"/>
    </row>
    <row r="168" spans="1:2" ht="12.75" hidden="1">
      <c r="A168" s="8"/>
      <c r="B168" s="87"/>
    </row>
    <row r="169" spans="1:2" ht="12.75" hidden="1">
      <c r="A169" s="8"/>
      <c r="B169" s="87"/>
    </row>
    <row r="170" spans="1:2" ht="12.75" hidden="1">
      <c r="A170" s="8"/>
      <c r="B170" s="87"/>
    </row>
    <row r="171" spans="1:2" ht="12.75" hidden="1">
      <c r="A171" s="8"/>
      <c r="B171" s="87"/>
    </row>
    <row r="172" spans="1:2" ht="12.75" hidden="1">
      <c r="A172" s="8"/>
      <c r="B172" s="87"/>
    </row>
    <row r="173" spans="1:2" ht="12.75" hidden="1">
      <c r="A173" s="8"/>
      <c r="B173" s="87"/>
    </row>
    <row r="174" spans="1:2" ht="12.75" hidden="1">
      <c r="A174" s="8"/>
      <c r="B174" s="87"/>
    </row>
    <row r="175" spans="1:2" ht="12.75" hidden="1">
      <c r="A175" s="8"/>
      <c r="B175" s="87"/>
    </row>
    <row r="176" spans="1:2" ht="12.75" hidden="1">
      <c r="A176" s="8"/>
      <c r="B176" s="87"/>
    </row>
    <row r="177" spans="1:2" ht="12.75" hidden="1">
      <c r="A177" s="8"/>
      <c r="B177" s="87"/>
    </row>
    <row r="178" spans="1:2" ht="12.75" hidden="1">
      <c r="A178" s="8"/>
      <c r="B178" s="87"/>
    </row>
    <row r="179" spans="1:2" ht="12.75" hidden="1">
      <c r="A179" s="8"/>
      <c r="B179" s="87"/>
    </row>
    <row r="180" spans="1:2" ht="12.75" hidden="1">
      <c r="A180" s="8"/>
      <c r="B180" s="87"/>
    </row>
    <row r="181" spans="1:2" ht="12.75" hidden="1">
      <c r="A181" s="8"/>
      <c r="B181" s="87"/>
    </row>
    <row r="182" spans="1:2" ht="12.75" hidden="1">
      <c r="A182" s="8"/>
      <c r="B182" s="87"/>
    </row>
    <row r="183" spans="1:2" ht="12.75" hidden="1">
      <c r="A183" s="8"/>
      <c r="B183" s="87"/>
    </row>
    <row r="184" spans="1:2" ht="12.75" hidden="1">
      <c r="A184" s="8"/>
      <c r="B184" s="87"/>
    </row>
    <row r="185" spans="1:2" ht="12.75" hidden="1">
      <c r="A185" s="8"/>
      <c r="B185" s="87"/>
    </row>
    <row r="186" spans="1:2" ht="12.75" hidden="1">
      <c r="A186" s="8"/>
      <c r="B186" s="87"/>
    </row>
    <row r="187" spans="1:2" ht="12.75" hidden="1">
      <c r="A187" s="8"/>
      <c r="B187" s="87"/>
    </row>
    <row r="188" spans="1:2" ht="12.75" hidden="1">
      <c r="A188" s="8"/>
      <c r="B188" s="87"/>
    </row>
    <row r="189" spans="1:2" ht="12.75" hidden="1">
      <c r="A189" s="8"/>
      <c r="B189" s="87"/>
    </row>
    <row r="190" spans="1:2" ht="12.75" hidden="1">
      <c r="A190" s="8"/>
      <c r="B190" s="87"/>
    </row>
    <row r="191" spans="1:2" ht="12.75" hidden="1">
      <c r="A191" s="8"/>
      <c r="B191" s="87"/>
    </row>
    <row r="192" spans="1:2" ht="12.75" hidden="1">
      <c r="A192" s="8"/>
      <c r="B192" s="87"/>
    </row>
    <row r="193" spans="1:2" ht="12.75" hidden="1">
      <c r="A193" s="8"/>
      <c r="B193" s="87"/>
    </row>
    <row r="194" spans="1:2" ht="12.75" hidden="1">
      <c r="A194" s="8"/>
      <c r="B194" s="87"/>
    </row>
    <row r="195" spans="1:2" ht="12.75" hidden="1">
      <c r="A195" s="8"/>
      <c r="B195" s="87"/>
    </row>
    <row r="196" spans="1:2" ht="12.75" hidden="1">
      <c r="A196" s="8"/>
      <c r="B196" s="87"/>
    </row>
    <row r="197" spans="1:2" ht="12.75" hidden="1">
      <c r="A197" s="8"/>
      <c r="B197" s="87"/>
    </row>
    <row r="198" spans="1:2" ht="12.75" hidden="1">
      <c r="A198" s="8"/>
      <c r="B198" s="87"/>
    </row>
    <row r="199" spans="1:2" ht="12.75" hidden="1">
      <c r="A199" s="8"/>
      <c r="B199" s="87"/>
    </row>
    <row r="200" spans="1:2" ht="12.75" hidden="1">
      <c r="A200" s="8"/>
      <c r="B200" s="87"/>
    </row>
    <row r="201" spans="1:2" ht="12.75" hidden="1">
      <c r="A201" s="8"/>
      <c r="B201" s="87"/>
    </row>
    <row r="202" spans="1:2" ht="12.75" hidden="1">
      <c r="A202" s="8"/>
      <c r="B202" s="87"/>
    </row>
    <row r="203" spans="1:2" ht="12.75" hidden="1">
      <c r="A203" s="8"/>
      <c r="B203" s="87"/>
    </row>
    <row r="204" spans="1:2" ht="12.75" hidden="1">
      <c r="A204" s="8"/>
      <c r="B204" s="87"/>
    </row>
    <row r="205" spans="1:2" ht="12.75" hidden="1">
      <c r="A205" s="8"/>
      <c r="B205" s="87"/>
    </row>
    <row r="206" spans="1:2" ht="12.75" hidden="1">
      <c r="A206" s="8"/>
      <c r="B206" s="87"/>
    </row>
    <row r="207" spans="1:2" ht="12.75" hidden="1">
      <c r="A207" s="8"/>
      <c r="B207" s="87"/>
    </row>
    <row r="208" spans="1:2" ht="12.75" hidden="1">
      <c r="A208" s="8"/>
      <c r="B208" s="87"/>
    </row>
    <row r="209" spans="1:2" ht="12.75" hidden="1">
      <c r="A209" s="8"/>
      <c r="B209" s="87"/>
    </row>
    <row r="210" spans="1:2" ht="12.75" hidden="1">
      <c r="A210" s="8"/>
      <c r="B210" s="87"/>
    </row>
    <row r="211" spans="1:2" ht="12.75" hidden="1">
      <c r="A211" s="8"/>
      <c r="B211" s="87"/>
    </row>
    <row r="212" spans="1:2" ht="12.75" hidden="1">
      <c r="A212" s="8"/>
      <c r="B212" s="87"/>
    </row>
    <row r="213" spans="1:2" ht="12.75" hidden="1">
      <c r="A213" s="8"/>
      <c r="B213" s="87"/>
    </row>
    <row r="214" spans="1:2" ht="12.75" hidden="1">
      <c r="A214" s="8"/>
      <c r="B214" s="87"/>
    </row>
    <row r="215" spans="1:2" ht="12.75" hidden="1">
      <c r="A215" s="8"/>
      <c r="B215" s="87"/>
    </row>
    <row r="216" spans="1:2" ht="12.75" hidden="1">
      <c r="A216" s="8"/>
      <c r="B216" s="87"/>
    </row>
    <row r="217" spans="1:2" ht="12.75" hidden="1">
      <c r="A217" s="8"/>
      <c r="B217" s="87"/>
    </row>
    <row r="218" spans="1:2" ht="12.75" hidden="1">
      <c r="A218" s="8"/>
      <c r="B218" s="87"/>
    </row>
    <row r="219" spans="1:2" ht="12.75" hidden="1">
      <c r="A219" s="8"/>
      <c r="B219" s="87"/>
    </row>
    <row r="220" spans="1:2" ht="12.75" hidden="1">
      <c r="A220" s="8"/>
      <c r="B220" s="87"/>
    </row>
    <row r="221" spans="1:2" ht="12.75" hidden="1">
      <c r="A221" s="8"/>
      <c r="B221" s="87"/>
    </row>
    <row r="222" spans="1:2" ht="12.75" hidden="1">
      <c r="A222" s="8"/>
      <c r="B222" s="87"/>
    </row>
    <row r="223" spans="1:2" ht="12.75" hidden="1">
      <c r="A223" s="8"/>
      <c r="B223" s="87"/>
    </row>
    <row r="224" spans="1:2" ht="12.75" hidden="1">
      <c r="A224" s="8"/>
      <c r="B224" s="87"/>
    </row>
    <row r="225" spans="1:2" ht="12.75" hidden="1">
      <c r="A225" s="8"/>
      <c r="B225" s="87"/>
    </row>
    <row r="226" spans="1:2" ht="12.75" hidden="1">
      <c r="A226" s="8"/>
      <c r="B226" s="87"/>
    </row>
    <row r="227" spans="1:2" ht="12.75" hidden="1">
      <c r="A227" s="8"/>
      <c r="B227" s="87"/>
    </row>
    <row r="228" spans="1:2" ht="12.75" hidden="1">
      <c r="A228" s="8"/>
      <c r="B228" s="87"/>
    </row>
    <row r="229" spans="1:2" ht="12.75" hidden="1">
      <c r="A229" s="8"/>
      <c r="B229" s="87"/>
    </row>
    <row r="230" spans="1:2" ht="12.75" hidden="1">
      <c r="A230" s="8"/>
      <c r="B230" s="87"/>
    </row>
    <row r="231" spans="1:2" ht="12.75" hidden="1">
      <c r="A231" s="8"/>
      <c r="B231" s="87"/>
    </row>
    <row r="232" spans="1:2" ht="12.75" hidden="1">
      <c r="A232" s="8"/>
      <c r="B232" s="87"/>
    </row>
    <row r="233" spans="1:2" ht="12.75" hidden="1">
      <c r="A233" s="8"/>
      <c r="B233" s="87"/>
    </row>
    <row r="234" spans="1:2" ht="12.75" hidden="1">
      <c r="A234" s="8"/>
      <c r="B234" s="87"/>
    </row>
    <row r="235" spans="1:2" ht="12.75" hidden="1">
      <c r="A235" s="8"/>
      <c r="B235" s="87"/>
    </row>
    <row r="236" spans="1:2" ht="12.75" hidden="1">
      <c r="A236" s="8"/>
      <c r="B236" s="87"/>
    </row>
    <row r="237" spans="1:2" ht="12.75" hidden="1">
      <c r="A237" s="8"/>
      <c r="B237" s="87"/>
    </row>
    <row r="238" spans="1:2" ht="12.75" hidden="1">
      <c r="A238" s="8"/>
      <c r="B238" s="87"/>
    </row>
    <row r="239" spans="1:2" ht="12.75" hidden="1">
      <c r="A239" s="8"/>
      <c r="B239" s="87"/>
    </row>
    <row r="240" spans="1:2" ht="12.75" hidden="1">
      <c r="A240" s="8"/>
      <c r="B240" s="87"/>
    </row>
    <row r="241" spans="1:2" ht="12.75" hidden="1">
      <c r="A241" s="8"/>
      <c r="B241" s="87"/>
    </row>
    <row r="242" spans="1:2" ht="12.75" hidden="1">
      <c r="A242" s="8"/>
      <c r="B242" s="87"/>
    </row>
    <row r="243" spans="1:2" ht="12.75" hidden="1">
      <c r="A243" s="8"/>
      <c r="B243" s="87"/>
    </row>
    <row r="244" spans="1:2" ht="12.75" hidden="1">
      <c r="A244" s="8"/>
      <c r="B244" s="87"/>
    </row>
    <row r="245" spans="1:2" ht="12.75" hidden="1">
      <c r="A245" s="8"/>
      <c r="B245" s="87"/>
    </row>
    <row r="246" spans="1:2" ht="12.75" hidden="1">
      <c r="A246" s="8"/>
      <c r="B246" s="87"/>
    </row>
    <row r="247" spans="1:2" ht="12.75" hidden="1">
      <c r="A247" s="8"/>
      <c r="B247" s="87"/>
    </row>
    <row r="248" spans="1:2" ht="12.75" hidden="1">
      <c r="A248" s="8"/>
      <c r="B248" s="87"/>
    </row>
    <row r="249" spans="1:2" ht="12.75" hidden="1">
      <c r="A249" s="8"/>
      <c r="B249" s="87"/>
    </row>
    <row r="250" spans="1:2" ht="12.75" hidden="1">
      <c r="A250" s="8"/>
      <c r="B250" s="87"/>
    </row>
    <row r="251" spans="1:2" ht="12.75" hidden="1">
      <c r="A251" s="8"/>
      <c r="B251" s="87"/>
    </row>
    <row r="252" spans="1:2" ht="12.75" hidden="1">
      <c r="A252" s="8"/>
      <c r="B252" s="87"/>
    </row>
    <row r="253" spans="1:2" ht="12.75" hidden="1">
      <c r="A253" s="8"/>
      <c r="B253" s="87"/>
    </row>
    <row r="254" spans="1:2" ht="12.75" hidden="1">
      <c r="A254" s="8"/>
      <c r="B254" s="87"/>
    </row>
    <row r="255" spans="1:2" ht="12.75" hidden="1">
      <c r="A255" s="8"/>
      <c r="B255" s="87"/>
    </row>
    <row r="256" spans="1:2" ht="12.75" hidden="1">
      <c r="A256" s="8"/>
      <c r="B256" s="87"/>
    </row>
    <row r="257" spans="1:2" ht="12.75" hidden="1">
      <c r="A257" s="8"/>
      <c r="B257" s="87"/>
    </row>
    <row r="258" spans="1:2" ht="12.75" hidden="1">
      <c r="A258" s="8"/>
      <c r="B258" s="87"/>
    </row>
    <row r="259" spans="1:2" ht="12.75" hidden="1">
      <c r="A259" s="8"/>
      <c r="B259" s="87"/>
    </row>
    <row r="260" spans="1:2" ht="12.75" hidden="1">
      <c r="A260" s="8"/>
      <c r="B260" s="87"/>
    </row>
    <row r="261" spans="1:2" ht="12.75" hidden="1">
      <c r="A261" s="8"/>
      <c r="B261" s="87"/>
    </row>
    <row r="262" spans="1:2" ht="12.75" hidden="1">
      <c r="A262" s="8"/>
      <c r="B262" s="87"/>
    </row>
    <row r="263" spans="1:2" ht="12.75" hidden="1">
      <c r="A263" s="8"/>
      <c r="B263" s="87"/>
    </row>
    <row r="264" spans="1:2" ht="12.75" hidden="1">
      <c r="A264" s="8"/>
      <c r="B264" s="87"/>
    </row>
    <row r="265" spans="1:2" ht="12.75" hidden="1">
      <c r="A265" s="8"/>
      <c r="B265" s="87"/>
    </row>
    <row r="266" spans="1:2" ht="12.75" hidden="1">
      <c r="A266" s="8"/>
      <c r="B266" s="87"/>
    </row>
    <row r="267" spans="1:2" ht="12.75" hidden="1">
      <c r="A267" s="8"/>
      <c r="B267" s="87"/>
    </row>
    <row r="268" spans="1:2" ht="12.75" hidden="1">
      <c r="A268" s="8"/>
      <c r="B268" s="87"/>
    </row>
    <row r="269" spans="1:2" ht="12.75" hidden="1">
      <c r="A269" s="8"/>
      <c r="B269" s="87"/>
    </row>
    <row r="270" spans="1:2" ht="12.75" hidden="1">
      <c r="A270" s="8"/>
      <c r="B270" s="87"/>
    </row>
    <row r="271" spans="1:2" ht="12.75" hidden="1">
      <c r="A271" s="8"/>
      <c r="B271" s="87"/>
    </row>
    <row r="272" spans="1:2" ht="12.75" hidden="1">
      <c r="A272" s="8"/>
      <c r="B272" s="87"/>
    </row>
    <row r="273" spans="1:2" ht="12.75" hidden="1">
      <c r="A273" s="8"/>
      <c r="B273" s="87"/>
    </row>
    <row r="274" spans="1:2" ht="12.75" hidden="1">
      <c r="A274" s="8"/>
      <c r="B274" s="87"/>
    </row>
    <row r="275" spans="1:2" ht="12.75" hidden="1">
      <c r="A275" s="8"/>
      <c r="B275" s="87"/>
    </row>
    <row r="276" spans="1:2" ht="12.75" hidden="1">
      <c r="A276" s="8"/>
      <c r="B276" s="87"/>
    </row>
    <row r="277" spans="1:2" ht="12.75" hidden="1">
      <c r="A277" s="8"/>
      <c r="B277" s="87"/>
    </row>
    <row r="278" spans="1:2" ht="12.75" hidden="1">
      <c r="A278" s="8"/>
      <c r="B278" s="87"/>
    </row>
    <row r="279" spans="1:2" ht="12.75" hidden="1">
      <c r="A279" s="8"/>
      <c r="B279" s="87"/>
    </row>
    <row r="280" spans="1:2" ht="12.75" hidden="1">
      <c r="A280" s="8"/>
      <c r="B280" s="87"/>
    </row>
    <row r="281" spans="1:2" ht="12.75" hidden="1">
      <c r="A281" s="8"/>
      <c r="B281" s="87"/>
    </row>
    <row r="282" spans="1:2" ht="12.75" hidden="1">
      <c r="A282" s="8"/>
      <c r="B282" s="87"/>
    </row>
    <row r="283" spans="1:2" ht="12.75" hidden="1">
      <c r="A283" s="8"/>
      <c r="B283" s="87"/>
    </row>
    <row r="284" spans="1:2" ht="12.75" hidden="1">
      <c r="A284" s="8"/>
      <c r="B284" s="87"/>
    </row>
    <row r="285" spans="1:2" ht="12.75" hidden="1">
      <c r="A285" s="8"/>
      <c r="B285" s="87"/>
    </row>
    <row r="286" spans="1:2" ht="12.75" hidden="1">
      <c r="A286" s="8"/>
      <c r="B286" s="87"/>
    </row>
    <row r="287" spans="1:2" ht="12.75" hidden="1">
      <c r="A287" s="8"/>
      <c r="B287" s="87"/>
    </row>
    <row r="288" spans="1:2" ht="12.75" hidden="1">
      <c r="A288" s="8"/>
      <c r="B288" s="87"/>
    </row>
    <row r="289" spans="1:2" ht="12.75" hidden="1">
      <c r="A289" s="8"/>
      <c r="B289" s="87"/>
    </row>
    <row r="290" spans="1:2" ht="12.75" hidden="1">
      <c r="A290" s="8"/>
      <c r="B290" s="87"/>
    </row>
    <row r="291" spans="1:2" ht="12.75" hidden="1">
      <c r="A291" s="8"/>
      <c r="B291" s="87"/>
    </row>
    <row r="292" spans="1:2" ht="12.75" hidden="1">
      <c r="A292" s="8"/>
      <c r="B292" s="87"/>
    </row>
    <row r="293" spans="1:2" ht="12.75" hidden="1">
      <c r="A293" s="8"/>
      <c r="B293" s="87"/>
    </row>
    <row r="294" spans="1:2" ht="12.75" hidden="1">
      <c r="A294" s="8"/>
      <c r="B294" s="87"/>
    </row>
    <row r="295" spans="1:2" ht="12.75" hidden="1">
      <c r="A295" s="8"/>
      <c r="B295" s="87"/>
    </row>
    <row r="296" spans="1:2" ht="12.75" hidden="1">
      <c r="A296" s="8"/>
      <c r="B296" s="87"/>
    </row>
    <row r="297" spans="1:2" ht="12.75" hidden="1">
      <c r="A297" s="8"/>
      <c r="B297" s="87"/>
    </row>
    <row r="298" spans="1:2" ht="12.75" hidden="1">
      <c r="A298" s="8"/>
      <c r="B298" s="87"/>
    </row>
    <row r="299" spans="1:2" ht="12.75" hidden="1">
      <c r="A299" s="8"/>
      <c r="B299" s="87"/>
    </row>
    <row r="300" spans="1:2" ht="12.75" hidden="1">
      <c r="A300" s="8"/>
      <c r="B300" s="87"/>
    </row>
    <row r="301" spans="1:2" ht="12.75" hidden="1">
      <c r="A301" s="8"/>
      <c r="B301" s="87"/>
    </row>
    <row r="302" spans="1:2" ht="12.75" hidden="1">
      <c r="A302" s="8"/>
      <c r="B302" s="87"/>
    </row>
    <row r="303" spans="1:2" ht="12.75" hidden="1">
      <c r="A303" s="8"/>
      <c r="B303" s="87"/>
    </row>
    <row r="304" spans="1:2" ht="12.75" hidden="1">
      <c r="A304" s="8"/>
      <c r="B304" s="87"/>
    </row>
    <row r="305" spans="1:2" ht="12.75" hidden="1">
      <c r="A305" s="8"/>
      <c r="B305" s="87"/>
    </row>
    <row r="306" spans="1:2" ht="12.75" hidden="1">
      <c r="A306" s="8"/>
      <c r="B306" s="87"/>
    </row>
    <row r="307" spans="1:2" ht="12.75" hidden="1">
      <c r="A307" s="8"/>
      <c r="B307" s="87"/>
    </row>
    <row r="308" spans="1:2" ht="12.75" hidden="1">
      <c r="A308" s="8"/>
      <c r="B308" s="87"/>
    </row>
    <row r="309" spans="1:2" ht="12.75" hidden="1">
      <c r="A309" s="8"/>
      <c r="B309" s="87"/>
    </row>
    <row r="310" spans="1:2" ht="12.75" hidden="1">
      <c r="A310" s="8"/>
      <c r="B310" s="87"/>
    </row>
    <row r="311" spans="1:2" ht="12.75" hidden="1">
      <c r="A311" s="8"/>
      <c r="B311" s="87"/>
    </row>
    <row r="312" spans="1:2" ht="12.75" hidden="1">
      <c r="A312" s="8"/>
      <c r="B312" s="87"/>
    </row>
    <row r="313" spans="1:2" ht="12.75" hidden="1">
      <c r="A313" s="8"/>
      <c r="B313" s="87"/>
    </row>
    <row r="314" spans="1:2" ht="12.75" hidden="1">
      <c r="A314" s="8"/>
      <c r="B314" s="87"/>
    </row>
    <row r="315" spans="1:2" ht="12.75" hidden="1">
      <c r="A315" s="8"/>
      <c r="B315" s="87"/>
    </row>
    <row r="316" spans="1:2" ht="12.75" hidden="1">
      <c r="A316" s="8"/>
      <c r="B316" s="87"/>
    </row>
    <row r="317" spans="1:2" ht="12.75" hidden="1">
      <c r="A317" s="8"/>
      <c r="B317" s="87"/>
    </row>
    <row r="318" spans="1:2" ht="12.75" hidden="1">
      <c r="A318" s="8"/>
      <c r="B318" s="87"/>
    </row>
    <row r="319" spans="1:2" ht="12.75" hidden="1">
      <c r="A319" s="8"/>
      <c r="B319" s="87"/>
    </row>
    <row r="320" spans="1:2" ht="12.75" hidden="1">
      <c r="A320" s="8"/>
      <c r="B320" s="87"/>
    </row>
    <row r="321" spans="1:2" ht="12.75" hidden="1">
      <c r="A321" s="8"/>
      <c r="B321" s="87"/>
    </row>
    <row r="322" spans="1:2" ht="12.75" hidden="1">
      <c r="A322" s="8"/>
      <c r="B322" s="87"/>
    </row>
    <row r="323" spans="1:2" ht="12.75" hidden="1">
      <c r="A323" s="8"/>
      <c r="B323" s="87"/>
    </row>
    <row r="324" spans="1:2" ht="12.75" hidden="1">
      <c r="A324" s="8"/>
      <c r="B324" s="87"/>
    </row>
    <row r="325" spans="1:2" ht="12.75" hidden="1">
      <c r="A325" s="8"/>
      <c r="B325" s="87"/>
    </row>
    <row r="326" spans="1:2" ht="12.75" hidden="1">
      <c r="A326" s="8"/>
      <c r="B326" s="87"/>
    </row>
    <row r="327" spans="1:2" ht="12.75" hidden="1">
      <c r="A327" s="8"/>
      <c r="B327" s="87"/>
    </row>
    <row r="328" spans="1:2" ht="12.75" hidden="1">
      <c r="A328" s="8"/>
      <c r="B328" s="87"/>
    </row>
    <row r="329" spans="1:2" ht="12.75" hidden="1">
      <c r="A329" s="8"/>
      <c r="B329" s="87"/>
    </row>
    <row r="330" spans="1:2" ht="12.75" hidden="1">
      <c r="A330" s="8"/>
      <c r="B330" s="87"/>
    </row>
    <row r="331" spans="1:2" ht="12.75" hidden="1">
      <c r="A331" s="8"/>
      <c r="B331" s="87"/>
    </row>
    <row r="332" spans="1:2" ht="12.75" hidden="1">
      <c r="A332" s="8"/>
      <c r="B332" s="87"/>
    </row>
    <row r="333" spans="1:2" ht="12.75" hidden="1">
      <c r="A333" s="8"/>
      <c r="B333" s="87"/>
    </row>
    <row r="334" spans="1:2" ht="12.75" hidden="1">
      <c r="A334" s="8"/>
      <c r="B334" s="87"/>
    </row>
    <row r="335" spans="1:2" ht="12.75" hidden="1">
      <c r="A335" s="8"/>
      <c r="B335" s="87"/>
    </row>
    <row r="336" spans="1:2" ht="12.75" hidden="1">
      <c r="A336" s="8"/>
      <c r="B336" s="87"/>
    </row>
    <row r="337" spans="1:2" ht="12.75" hidden="1">
      <c r="A337" s="8"/>
      <c r="B337" s="87"/>
    </row>
    <row r="338" spans="1:2" ht="12.75" hidden="1">
      <c r="A338" s="8"/>
      <c r="B338" s="87"/>
    </row>
    <row r="339" spans="1:2" ht="12.75" hidden="1">
      <c r="A339" s="8"/>
      <c r="B339" s="87"/>
    </row>
    <row r="340" spans="1:2" ht="12.75" hidden="1">
      <c r="A340" s="8"/>
      <c r="B340" s="87"/>
    </row>
    <row r="341" spans="1:2" ht="12.75" hidden="1">
      <c r="A341" s="8"/>
      <c r="B341" s="87"/>
    </row>
    <row r="342" spans="1:2" ht="12.75" hidden="1">
      <c r="A342" s="8"/>
      <c r="B342" s="87"/>
    </row>
    <row r="343" spans="1:2" ht="12.75" hidden="1">
      <c r="A343" s="8"/>
      <c r="B343" s="87"/>
    </row>
    <row r="344" spans="1:2" ht="12.75" hidden="1">
      <c r="A344" s="8"/>
      <c r="B344" s="87"/>
    </row>
    <row r="345" spans="1:2" ht="12.75" hidden="1">
      <c r="A345" s="8"/>
      <c r="B345" s="87"/>
    </row>
    <row r="346" spans="1:2" ht="12.75" hidden="1">
      <c r="A346" s="8"/>
      <c r="B346" s="87"/>
    </row>
    <row r="347" spans="1:2" ht="12.75" hidden="1">
      <c r="A347" s="8"/>
      <c r="B347" s="87"/>
    </row>
    <row r="348" spans="1:2" ht="12.75" hidden="1">
      <c r="A348" s="8"/>
      <c r="B348" s="87"/>
    </row>
    <row r="349" spans="1:2" ht="12.75" hidden="1">
      <c r="A349" s="8"/>
      <c r="B349" s="87"/>
    </row>
    <row r="350" spans="1:2" ht="12.75" hidden="1">
      <c r="A350" s="8"/>
      <c r="B350" s="87"/>
    </row>
    <row r="351" spans="1:2" ht="12.75" hidden="1">
      <c r="A351" s="8"/>
      <c r="B351" s="87"/>
    </row>
    <row r="352" spans="1:2" ht="12.75" hidden="1">
      <c r="A352" s="8"/>
      <c r="B352" s="87"/>
    </row>
    <row r="353" spans="1:2" ht="12.75" hidden="1">
      <c r="A353" s="8"/>
      <c r="B353" s="87"/>
    </row>
    <row r="354" spans="1:2" ht="12.75" hidden="1">
      <c r="A354" s="8"/>
      <c r="B354" s="87"/>
    </row>
    <row r="355" spans="1:2" ht="12.75" hidden="1">
      <c r="A355" s="8"/>
      <c r="B355" s="87"/>
    </row>
    <row r="356" spans="1:2" ht="12.75" hidden="1">
      <c r="A356" s="8"/>
      <c r="B356" s="87"/>
    </row>
    <row r="357" spans="1:2" ht="12.75" hidden="1">
      <c r="A357" s="8"/>
      <c r="B357" s="87"/>
    </row>
    <row r="358" spans="1:2" ht="12.75" hidden="1">
      <c r="A358" s="8"/>
      <c r="B358" s="87"/>
    </row>
    <row r="359" spans="1:2" ht="12.75" hidden="1">
      <c r="A359" s="8"/>
      <c r="B359" s="87"/>
    </row>
    <row r="360" spans="1:2" ht="12.75" hidden="1">
      <c r="A360" s="8"/>
      <c r="B360" s="87"/>
    </row>
    <row r="361" spans="1:2" ht="12.75" hidden="1">
      <c r="A361" s="8"/>
      <c r="B361" s="87"/>
    </row>
    <row r="362" spans="1:2" ht="12.75" hidden="1">
      <c r="A362" s="8"/>
      <c r="B362" s="87"/>
    </row>
    <row r="363" spans="1:2" ht="12.75" hidden="1">
      <c r="A363" s="8"/>
      <c r="B363" s="87"/>
    </row>
    <row r="364" spans="1:2" ht="12.75" hidden="1">
      <c r="A364" s="8"/>
      <c r="B364" s="87"/>
    </row>
    <row r="365" spans="1:2" ht="12.75" hidden="1">
      <c r="A365" s="8"/>
      <c r="B365" s="87"/>
    </row>
    <row r="366" spans="1:2" ht="12.75" hidden="1">
      <c r="A366" s="8"/>
      <c r="B366" s="87"/>
    </row>
    <row r="367" spans="1:2" ht="12.75" hidden="1">
      <c r="A367" s="8"/>
      <c r="B367" s="87"/>
    </row>
    <row r="368" spans="1:2" ht="12.75" hidden="1">
      <c r="A368" s="8"/>
      <c r="B368" s="87"/>
    </row>
    <row r="369" spans="1:2" ht="12.75" hidden="1">
      <c r="A369" s="8"/>
      <c r="B369" s="87"/>
    </row>
    <row r="370" spans="1:2" ht="12.75" hidden="1">
      <c r="A370" s="8"/>
      <c r="B370" s="87"/>
    </row>
    <row r="371" spans="1:2" ht="12.75" hidden="1">
      <c r="A371" s="8"/>
      <c r="B371" s="87"/>
    </row>
    <row r="372" spans="1:2" ht="12.75" hidden="1">
      <c r="A372" s="8"/>
      <c r="B372" s="87"/>
    </row>
    <row r="373" spans="1:2" ht="12.75" hidden="1">
      <c r="A373" s="8"/>
      <c r="B373" s="87"/>
    </row>
    <row r="374" spans="1:2" ht="12.75" hidden="1">
      <c r="A374" s="8"/>
      <c r="B374" s="87"/>
    </row>
    <row r="375" spans="1:2" ht="12.75" hidden="1">
      <c r="A375" s="8"/>
      <c r="B375" s="87"/>
    </row>
    <row r="376" spans="1:2" ht="12.75" hidden="1">
      <c r="A376" s="8"/>
      <c r="B376" s="87"/>
    </row>
    <row r="377" spans="1:2" ht="12.75" hidden="1">
      <c r="A377" s="8"/>
      <c r="B377" s="87"/>
    </row>
    <row r="378" spans="1:2" ht="12.75" hidden="1">
      <c r="A378" s="8"/>
      <c r="B378" s="87"/>
    </row>
    <row r="379" spans="1:2" ht="12.75" hidden="1">
      <c r="A379" s="8"/>
      <c r="B379" s="87"/>
    </row>
    <row r="380" spans="1:2" ht="12.75" hidden="1">
      <c r="A380" s="8"/>
      <c r="B380" s="87"/>
    </row>
    <row r="381" spans="1:2" ht="12.75" hidden="1">
      <c r="A381" s="8"/>
      <c r="B381" s="87"/>
    </row>
    <row r="382" spans="1:2" ht="12.75" hidden="1">
      <c r="A382" s="8"/>
      <c r="B382" s="87"/>
    </row>
    <row r="383" spans="1:2" ht="12.75" hidden="1">
      <c r="A383" s="8"/>
      <c r="B383" s="87"/>
    </row>
    <row r="384" spans="1:2" ht="12.75" hidden="1">
      <c r="A384" s="8"/>
      <c r="B384" s="87"/>
    </row>
    <row r="385" spans="1:2" ht="12.75" hidden="1">
      <c r="A385" s="8"/>
      <c r="B385" s="87"/>
    </row>
    <row r="386" spans="1:2" ht="12.75" hidden="1">
      <c r="A386" s="8"/>
      <c r="B386" s="87"/>
    </row>
    <row r="387" spans="1:2" ht="12.75" hidden="1">
      <c r="A387" s="8"/>
      <c r="B387" s="87"/>
    </row>
    <row r="388" spans="1:2" ht="12.75" hidden="1">
      <c r="A388" s="8"/>
      <c r="B388" s="87"/>
    </row>
    <row r="389" spans="1:2" ht="12.75" hidden="1">
      <c r="A389" s="8"/>
      <c r="B389" s="87"/>
    </row>
    <row r="390" spans="1:2" ht="12.75" hidden="1">
      <c r="A390" s="8"/>
      <c r="B390" s="87"/>
    </row>
    <row r="391" spans="1:2" ht="12.75" hidden="1">
      <c r="A391" s="8"/>
      <c r="B391" s="87"/>
    </row>
    <row r="392" spans="1:2" ht="12.75" hidden="1">
      <c r="A392" s="8"/>
      <c r="B392" s="87"/>
    </row>
    <row r="393" spans="1:2" ht="12.75" hidden="1">
      <c r="A393" s="8"/>
      <c r="B393" s="87"/>
    </row>
    <row r="394" spans="1:2" ht="12.75" hidden="1">
      <c r="A394" s="8"/>
      <c r="B394" s="87"/>
    </row>
    <row r="395" spans="1:2" ht="12.75" hidden="1">
      <c r="A395" s="8"/>
      <c r="B395" s="87"/>
    </row>
    <row r="396" spans="1:2" ht="12.75" hidden="1">
      <c r="A396" s="8"/>
      <c r="B396" s="87"/>
    </row>
    <row r="397" spans="1:2" ht="12.75" hidden="1">
      <c r="A397" s="8"/>
      <c r="B397" s="87"/>
    </row>
    <row r="398" spans="1:2" ht="12.75" hidden="1">
      <c r="A398" s="8"/>
      <c r="B398" s="87"/>
    </row>
    <row r="399" spans="1:2" ht="12.75" hidden="1">
      <c r="A399" s="8"/>
      <c r="B399" s="87"/>
    </row>
    <row r="400" spans="1:2" ht="12.75" hidden="1">
      <c r="A400" s="8"/>
      <c r="B400" s="87"/>
    </row>
    <row r="401" spans="1:2" ht="12.75" hidden="1">
      <c r="A401" s="8"/>
      <c r="B401" s="87"/>
    </row>
    <row r="402" spans="1:2" ht="12.75" hidden="1">
      <c r="A402" s="8"/>
      <c r="B402" s="87"/>
    </row>
    <row r="403" spans="1:2" ht="12.75" hidden="1">
      <c r="A403" s="8"/>
      <c r="B403" s="87"/>
    </row>
    <row r="404" spans="1:2" ht="12.75" hidden="1">
      <c r="A404" s="8"/>
      <c r="B404" s="87"/>
    </row>
    <row r="405" spans="1:2" ht="12.75" hidden="1">
      <c r="A405" s="8"/>
      <c r="B405" s="87"/>
    </row>
    <row r="406" spans="1:2" ht="12.75" hidden="1">
      <c r="A406" s="8"/>
      <c r="B406" s="87"/>
    </row>
    <row r="407" spans="1:2" ht="12.75" hidden="1">
      <c r="A407" s="8"/>
      <c r="B407" s="87"/>
    </row>
    <row r="408" spans="1:2" ht="12.75" hidden="1">
      <c r="A408" s="8"/>
      <c r="B408" s="87"/>
    </row>
    <row r="409" spans="1:2" ht="12.75" hidden="1">
      <c r="A409" s="8"/>
      <c r="B409" s="87"/>
    </row>
    <row r="410" spans="1:2" ht="12.75" hidden="1">
      <c r="A410" s="8"/>
      <c r="B410" s="87"/>
    </row>
    <row r="411" spans="1:2" ht="12.75" hidden="1">
      <c r="A411" s="8"/>
      <c r="B411" s="87"/>
    </row>
    <row r="412" spans="1:2" ht="12.75" hidden="1">
      <c r="A412" s="8"/>
      <c r="B412" s="87"/>
    </row>
    <row r="413" spans="1:2" ht="12.75" hidden="1">
      <c r="A413" s="8"/>
      <c r="B413" s="87"/>
    </row>
    <row r="414" spans="1:2" ht="12.75" hidden="1">
      <c r="A414" s="8"/>
      <c r="B414" s="87"/>
    </row>
    <row r="415" spans="1:2" ht="12.75" hidden="1">
      <c r="A415" s="8"/>
      <c r="B415" s="87"/>
    </row>
    <row r="416" spans="1:2" ht="12.75" hidden="1">
      <c r="A416" s="8"/>
      <c r="B416" s="87"/>
    </row>
    <row r="417" spans="1:2" ht="12.75" hidden="1">
      <c r="A417" s="8"/>
      <c r="B417" s="87"/>
    </row>
    <row r="418" spans="1:2" ht="12.75" hidden="1">
      <c r="A418" s="8"/>
      <c r="B418" s="87"/>
    </row>
    <row r="419" spans="1:2" ht="12.75" hidden="1">
      <c r="A419" s="8"/>
      <c r="B419" s="87"/>
    </row>
    <row r="420" spans="1:2" ht="12.75" hidden="1">
      <c r="A420" s="8"/>
      <c r="B420" s="87"/>
    </row>
    <row r="421" spans="1:2" ht="12.75" hidden="1">
      <c r="A421" s="8"/>
      <c r="B421" s="87"/>
    </row>
    <row r="422" spans="1:2" ht="12.75" hidden="1">
      <c r="A422" s="8"/>
      <c r="B422" s="87"/>
    </row>
    <row r="423" spans="1:2" ht="12.75" hidden="1">
      <c r="A423" s="8"/>
      <c r="B423" s="87"/>
    </row>
    <row r="424" spans="1:2" ht="12.75" hidden="1">
      <c r="A424" s="8"/>
      <c r="B424" s="87"/>
    </row>
    <row r="425" spans="1:2" ht="12.75" hidden="1">
      <c r="A425" s="8"/>
      <c r="B425" s="87"/>
    </row>
    <row r="426" spans="1:2" ht="12.75" hidden="1">
      <c r="A426" s="8"/>
      <c r="B426" s="87"/>
    </row>
    <row r="427" spans="1:2" ht="12.75" hidden="1">
      <c r="A427" s="8"/>
      <c r="B427" s="87"/>
    </row>
    <row r="428" spans="1:2" ht="12.75" hidden="1">
      <c r="A428" s="8"/>
      <c r="B428" s="87"/>
    </row>
    <row r="429" spans="1:2" ht="12.75" hidden="1">
      <c r="A429" s="8"/>
      <c r="B429" s="87"/>
    </row>
    <row r="430" spans="1:2" ht="12.75" hidden="1">
      <c r="A430" s="8"/>
      <c r="B430" s="87"/>
    </row>
    <row r="431" spans="1:2" ht="12.75" hidden="1">
      <c r="A431" s="8"/>
      <c r="B431" s="87"/>
    </row>
    <row r="432" spans="1:2" ht="12.75" hidden="1">
      <c r="A432" s="8"/>
      <c r="B432" s="87"/>
    </row>
    <row r="433" spans="1:2" ht="12.75" hidden="1">
      <c r="A433" s="8"/>
      <c r="B433" s="87"/>
    </row>
    <row r="434" spans="1:2" ht="12.75" hidden="1">
      <c r="A434" s="8"/>
      <c r="B434" s="87"/>
    </row>
    <row r="435" spans="1:2" ht="12.75" hidden="1">
      <c r="A435" s="8"/>
      <c r="B435" s="87"/>
    </row>
    <row r="436" spans="1:2" ht="12.75" hidden="1">
      <c r="A436" s="8"/>
      <c r="B436" s="87"/>
    </row>
    <row r="437" spans="1:2" ht="12.75" hidden="1">
      <c r="A437" s="8"/>
      <c r="B437" s="87"/>
    </row>
    <row r="438" spans="1:2" ht="12.75" hidden="1">
      <c r="A438" s="8"/>
      <c r="B438" s="87"/>
    </row>
    <row r="439" spans="1:2" ht="12.75" hidden="1">
      <c r="A439" s="8"/>
      <c r="B439" s="87"/>
    </row>
    <row r="440" spans="1:2" ht="12.75" hidden="1">
      <c r="A440" s="8"/>
      <c r="B440" s="87"/>
    </row>
    <row r="441" spans="1:2" ht="12.75" hidden="1">
      <c r="A441" s="8"/>
      <c r="B441" s="87"/>
    </row>
    <row r="442" spans="1:2" ht="12.75" hidden="1">
      <c r="A442" s="8"/>
      <c r="B442" s="87"/>
    </row>
    <row r="443" spans="1:2" ht="12.75" hidden="1">
      <c r="A443" s="8"/>
      <c r="B443" s="87"/>
    </row>
    <row r="444" spans="1:2" ht="12.75" hidden="1">
      <c r="A444" s="8"/>
      <c r="B444" s="87"/>
    </row>
    <row r="445" spans="1:2" ht="12.75" hidden="1">
      <c r="A445" s="8"/>
      <c r="B445" s="87"/>
    </row>
    <row r="446" spans="1:2" ht="12.75" hidden="1">
      <c r="A446" s="8"/>
      <c r="B446" s="87"/>
    </row>
    <row r="447" spans="1:2" ht="12.75" hidden="1">
      <c r="A447" s="8"/>
      <c r="B447" s="87"/>
    </row>
    <row r="448" spans="1:2" ht="12.75" hidden="1">
      <c r="A448" s="8"/>
      <c r="B448" s="87"/>
    </row>
    <row r="449" spans="1:2" ht="12.75" hidden="1">
      <c r="A449" s="8"/>
      <c r="B449" s="87"/>
    </row>
    <row r="450" spans="1:2" ht="12.75" hidden="1">
      <c r="A450" s="8"/>
      <c r="B450" s="87"/>
    </row>
    <row r="451" spans="1:2" ht="12.75" hidden="1">
      <c r="A451" s="8"/>
      <c r="B451" s="87"/>
    </row>
    <row r="452" spans="1:2" ht="12.75" hidden="1">
      <c r="A452" s="8"/>
      <c r="B452" s="87"/>
    </row>
    <row r="453" spans="1:2" ht="12.75" hidden="1">
      <c r="A453" s="8"/>
      <c r="B453" s="87"/>
    </row>
    <row r="454" spans="1:2" ht="12.75" hidden="1">
      <c r="A454" s="8"/>
      <c r="B454" s="87"/>
    </row>
    <row r="455" spans="1:2" ht="12.75" hidden="1">
      <c r="A455" s="8"/>
      <c r="B455" s="87"/>
    </row>
    <row r="456" spans="1:2" ht="12.75" hidden="1">
      <c r="A456" s="8"/>
      <c r="B456" s="87"/>
    </row>
    <row r="457" spans="1:2" ht="12.75" hidden="1">
      <c r="A457" s="8"/>
      <c r="B457" s="87"/>
    </row>
    <row r="458" spans="1:2" ht="12.75" hidden="1">
      <c r="A458" s="8"/>
      <c r="B458" s="87"/>
    </row>
    <row r="459" spans="1:2" ht="12.75" hidden="1">
      <c r="A459" s="8"/>
      <c r="B459" s="87"/>
    </row>
    <row r="460" spans="1:2" ht="12.75" hidden="1">
      <c r="A460" s="8"/>
      <c r="B460" s="87"/>
    </row>
    <row r="461" spans="1:2" ht="12.75" hidden="1">
      <c r="A461" s="8"/>
      <c r="B461" s="87"/>
    </row>
    <row r="462" spans="1:2" ht="12.75" hidden="1">
      <c r="A462" s="8"/>
      <c r="B462" s="87"/>
    </row>
    <row r="463" spans="1:2" ht="12.75" hidden="1">
      <c r="A463" s="8"/>
      <c r="B463" s="87"/>
    </row>
    <row r="464" spans="1:2" ht="12.75" hidden="1">
      <c r="A464" s="8"/>
      <c r="B464" s="87"/>
    </row>
    <row r="465" spans="1:2" ht="12.75" hidden="1">
      <c r="A465" s="8"/>
      <c r="B465" s="87"/>
    </row>
    <row r="466" spans="1:2" ht="12.75" hidden="1">
      <c r="A466" s="8"/>
      <c r="B466" s="87"/>
    </row>
    <row r="467" spans="1:2" ht="12.75" hidden="1">
      <c r="A467" s="8"/>
      <c r="B467" s="87"/>
    </row>
    <row r="468" spans="1:2" ht="12.75" hidden="1">
      <c r="A468" s="8"/>
      <c r="B468" s="87"/>
    </row>
    <row r="469" spans="1:2" ht="12.75" hidden="1">
      <c r="A469" s="8"/>
      <c r="B469" s="87"/>
    </row>
    <row r="470" spans="1:2" ht="12.75" hidden="1">
      <c r="A470" s="8"/>
      <c r="B470" s="87"/>
    </row>
    <row r="471" spans="1:2" ht="12.75" hidden="1">
      <c r="A471" s="8"/>
      <c r="B471" s="87"/>
    </row>
    <row r="472" spans="1:2" ht="12.75" hidden="1">
      <c r="A472" s="8"/>
      <c r="B472" s="87"/>
    </row>
    <row r="473" spans="1:2" ht="12.75" hidden="1">
      <c r="A473" s="8"/>
      <c r="B473" s="87"/>
    </row>
    <row r="474" spans="1:2" ht="12.75" hidden="1">
      <c r="A474" s="8"/>
      <c r="B474" s="87"/>
    </row>
    <row r="475" spans="1:2" ht="12.75" hidden="1">
      <c r="A475" s="8"/>
      <c r="B475" s="87"/>
    </row>
    <row r="476" spans="1:2" ht="12.75" hidden="1">
      <c r="A476" s="8"/>
      <c r="B476" s="87"/>
    </row>
    <row r="477" spans="1:2" ht="12.75" hidden="1">
      <c r="A477" s="8"/>
      <c r="B477" s="87"/>
    </row>
    <row r="478" spans="1:2" ht="12.75" hidden="1">
      <c r="A478" s="8"/>
      <c r="B478" s="87"/>
    </row>
    <row r="479" spans="1:2" ht="12.75" hidden="1">
      <c r="A479" s="8"/>
      <c r="B479" s="87"/>
    </row>
    <row r="480" spans="1:2" ht="12.75" hidden="1">
      <c r="A480" s="8"/>
      <c r="B480" s="87"/>
    </row>
    <row r="481" spans="1:2" ht="12.75" hidden="1">
      <c r="A481" s="8"/>
      <c r="B481" s="87"/>
    </row>
    <row r="482" spans="1:2" ht="12.75" hidden="1">
      <c r="A482" s="8"/>
      <c r="B482" s="87"/>
    </row>
    <row r="483" spans="1:2" ht="12.75" hidden="1">
      <c r="A483" s="8"/>
      <c r="B483" s="87"/>
    </row>
    <row r="484" spans="1:2" ht="12.75" hidden="1">
      <c r="A484" s="8"/>
      <c r="B484" s="87"/>
    </row>
    <row r="485" spans="1:2" ht="12.75" hidden="1">
      <c r="A485" s="8"/>
      <c r="B485" s="87"/>
    </row>
    <row r="486" spans="1:2" ht="12.75" hidden="1">
      <c r="A486" s="8"/>
      <c r="B486" s="87"/>
    </row>
    <row r="487" spans="1:2" ht="12.75" hidden="1">
      <c r="A487" s="8"/>
      <c r="B487" s="87"/>
    </row>
    <row r="488" spans="1:2" ht="12.75" hidden="1">
      <c r="A488" s="8"/>
      <c r="B488" s="87"/>
    </row>
    <row r="489" spans="1:2" ht="12.75" hidden="1">
      <c r="A489" s="8"/>
      <c r="B489" s="87"/>
    </row>
    <row r="490" spans="1:2" ht="12.75" hidden="1">
      <c r="A490" s="8"/>
      <c r="B490" s="87"/>
    </row>
    <row r="491" spans="1:2" ht="12.75" hidden="1">
      <c r="A491" s="8"/>
      <c r="B491" s="87"/>
    </row>
    <row r="492" spans="1:2" ht="12.75" hidden="1">
      <c r="A492" s="8"/>
      <c r="B492" s="87"/>
    </row>
    <row r="493" spans="1:2" ht="12.75" hidden="1">
      <c r="A493" s="8"/>
      <c r="B493" s="87"/>
    </row>
    <row r="494" spans="1:2" ht="12.75" hidden="1">
      <c r="A494" s="8"/>
      <c r="B494" s="87"/>
    </row>
    <row r="495" spans="1:2" ht="12.75" hidden="1">
      <c r="A495" s="8"/>
      <c r="B495" s="87"/>
    </row>
    <row r="496" spans="1:2" ht="12.75" hidden="1">
      <c r="A496" s="8"/>
      <c r="B496" s="87"/>
    </row>
    <row r="497" spans="1:2" ht="12.75" hidden="1">
      <c r="A497" s="8"/>
      <c r="B497" s="87"/>
    </row>
    <row r="498" spans="1:2" ht="12.75" hidden="1">
      <c r="A498" s="8"/>
      <c r="B498" s="87"/>
    </row>
    <row r="499" spans="1:2" ht="12.75" hidden="1">
      <c r="A499" s="8"/>
      <c r="B499" s="87"/>
    </row>
    <row r="500" spans="1:2" ht="12.75" hidden="1">
      <c r="A500" s="8"/>
      <c r="B500" s="87"/>
    </row>
    <row r="501" spans="1:2" ht="12.75" hidden="1">
      <c r="A501" s="8"/>
      <c r="B501" s="87"/>
    </row>
    <row r="502" spans="1:2" ht="12.75" hidden="1">
      <c r="A502" s="8"/>
      <c r="B502" s="87"/>
    </row>
    <row r="503" spans="1:2" ht="12.75" hidden="1">
      <c r="A503" s="8"/>
      <c r="B503" s="87"/>
    </row>
    <row r="504" spans="1:2" ht="12.75" hidden="1">
      <c r="A504" s="8"/>
      <c r="B504" s="87"/>
    </row>
    <row r="505" spans="1:2" ht="12.75" hidden="1">
      <c r="A505" s="8"/>
      <c r="B505" s="87"/>
    </row>
    <row r="506" spans="1:2" ht="12.75" hidden="1">
      <c r="A506" s="8"/>
      <c r="B506" s="87"/>
    </row>
    <row r="507" spans="1:2" ht="12.75" hidden="1">
      <c r="A507" s="8"/>
      <c r="B507" s="87"/>
    </row>
    <row r="508" spans="1:2" ht="12.75" hidden="1">
      <c r="A508" s="8"/>
      <c r="B508" s="87"/>
    </row>
    <row r="509" spans="1:2" ht="12.75" hidden="1">
      <c r="A509" s="8"/>
      <c r="B509" s="87"/>
    </row>
    <row r="510" spans="1:2" ht="12.75" hidden="1">
      <c r="A510" s="8"/>
      <c r="B510" s="87"/>
    </row>
    <row r="511" spans="1:2" ht="12.75" hidden="1">
      <c r="A511" s="8"/>
      <c r="B511" s="87"/>
    </row>
    <row r="512" spans="1:2" ht="12.75" hidden="1">
      <c r="A512" s="8"/>
      <c r="B512" s="87"/>
    </row>
    <row r="513" spans="1:2" ht="12.75" hidden="1">
      <c r="A513" s="8"/>
      <c r="B513" s="87"/>
    </row>
    <row r="514" spans="1:2" ht="12.75" hidden="1">
      <c r="A514" s="8"/>
      <c r="B514" s="87"/>
    </row>
    <row r="515" spans="1:2" ht="12.75" hidden="1">
      <c r="A515" s="8"/>
      <c r="B515" s="87"/>
    </row>
    <row r="516" spans="1:2" ht="12.75" hidden="1">
      <c r="A516" s="8"/>
      <c r="B516" s="87"/>
    </row>
    <row r="517" spans="1:2" ht="12.75" hidden="1">
      <c r="A517" s="8"/>
      <c r="B517" s="87"/>
    </row>
    <row r="518" spans="1:2" ht="12.75" hidden="1">
      <c r="A518" s="8"/>
      <c r="B518" s="87"/>
    </row>
    <row r="519" spans="1:2" ht="12.75" hidden="1">
      <c r="A519" s="8"/>
      <c r="B519" s="87"/>
    </row>
    <row r="520" spans="1:2" ht="12.75" hidden="1">
      <c r="A520" s="8"/>
      <c r="B520" s="87"/>
    </row>
    <row r="521" spans="1:2" ht="12.75" hidden="1">
      <c r="A521" s="8"/>
      <c r="B521" s="87"/>
    </row>
    <row r="522" spans="1:2" ht="12.75" hidden="1">
      <c r="A522" s="8"/>
      <c r="B522" s="87"/>
    </row>
    <row r="523" spans="1:2" ht="12.75" hidden="1">
      <c r="A523" s="8"/>
      <c r="B523" s="87"/>
    </row>
    <row r="524" spans="1:2" ht="12.75" hidden="1">
      <c r="A524" s="8"/>
      <c r="B524" s="87"/>
    </row>
    <row r="525" spans="1:2" ht="12.75" hidden="1">
      <c r="A525" s="8"/>
      <c r="B525" s="87"/>
    </row>
    <row r="526" spans="1:2" ht="12.75" hidden="1">
      <c r="A526" s="8"/>
      <c r="B526" s="87"/>
    </row>
    <row r="527" spans="1:2" ht="12.75" hidden="1">
      <c r="A527" s="8"/>
      <c r="B527" s="87"/>
    </row>
    <row r="528" spans="1:2" ht="12.75" hidden="1">
      <c r="A528" s="8"/>
      <c r="B528" s="87"/>
    </row>
    <row r="529" spans="1:2" ht="12.75" hidden="1">
      <c r="A529" s="8"/>
      <c r="B529" s="87"/>
    </row>
    <row r="530" spans="1:2" ht="12.75" hidden="1">
      <c r="A530" s="8"/>
      <c r="B530" s="87"/>
    </row>
    <row r="531" spans="1:2" ht="12.75" hidden="1">
      <c r="A531" s="8"/>
      <c r="B531" s="87"/>
    </row>
    <row r="532" spans="1:2" ht="12.75" hidden="1">
      <c r="A532" s="8"/>
      <c r="B532" s="87"/>
    </row>
    <row r="533" spans="1:2" ht="12.75" hidden="1">
      <c r="A533" s="8"/>
      <c r="B533" s="87"/>
    </row>
    <row r="534" spans="1:2" ht="12.75" hidden="1">
      <c r="A534" s="8"/>
      <c r="B534" s="87"/>
    </row>
    <row r="535" spans="1:2" ht="12.75" hidden="1">
      <c r="A535" s="8"/>
      <c r="B535" s="87"/>
    </row>
    <row r="536" spans="1:2" ht="12.75" hidden="1">
      <c r="A536" s="8"/>
      <c r="B536" s="87"/>
    </row>
    <row r="537" spans="1:2" ht="12.75" hidden="1">
      <c r="A537" s="8"/>
      <c r="B537" s="87"/>
    </row>
    <row r="538" spans="1:2" ht="12.75" hidden="1">
      <c r="A538" s="8"/>
      <c r="B538" s="87"/>
    </row>
    <row r="539" spans="1:2" ht="12.75" hidden="1">
      <c r="A539" s="8"/>
      <c r="B539" s="87"/>
    </row>
    <row r="540" spans="1:2" ht="12.75" hidden="1">
      <c r="A540" s="8"/>
      <c r="B540" s="87"/>
    </row>
    <row r="541" spans="1:2" ht="12.75" hidden="1">
      <c r="A541" s="8"/>
      <c r="B541" s="87"/>
    </row>
    <row r="542" spans="1:2" ht="12.75" hidden="1">
      <c r="A542" s="8"/>
      <c r="B542" s="87"/>
    </row>
    <row r="543" spans="1:2" ht="12.75" hidden="1">
      <c r="A543" s="8"/>
      <c r="B543" s="87"/>
    </row>
    <row r="544" spans="1:2" ht="12.75" hidden="1">
      <c r="A544" s="8"/>
      <c r="B544" s="87"/>
    </row>
    <row r="545" spans="1:2" ht="12.75" hidden="1">
      <c r="A545" s="8"/>
      <c r="B545" s="87"/>
    </row>
    <row r="546" spans="1:2" ht="12.75" hidden="1">
      <c r="A546" s="8"/>
      <c r="B546" s="87"/>
    </row>
    <row r="547" spans="1:2" ht="12.75" hidden="1">
      <c r="A547" s="8"/>
      <c r="B547" s="87"/>
    </row>
    <row r="548" spans="1:2" ht="12.75" hidden="1">
      <c r="A548" s="8"/>
      <c r="B548" s="87"/>
    </row>
    <row r="549" spans="1:2" ht="12.75" hidden="1">
      <c r="A549" s="8"/>
      <c r="B549" s="87"/>
    </row>
    <row r="550" spans="1:2" ht="12.75" hidden="1">
      <c r="A550" s="8"/>
      <c r="B550" s="87"/>
    </row>
    <row r="551" spans="1:2" ht="12.75" hidden="1">
      <c r="A551" s="8"/>
      <c r="B551" s="87"/>
    </row>
    <row r="552" spans="1:2" ht="12.75" hidden="1">
      <c r="A552" s="8"/>
      <c r="B552" s="87"/>
    </row>
    <row r="553" spans="1:2" ht="12.75" hidden="1">
      <c r="A553" s="8"/>
      <c r="B553" s="87"/>
    </row>
    <row r="554" spans="1:2" ht="12.75" hidden="1">
      <c r="A554" s="8"/>
      <c r="B554" s="87"/>
    </row>
    <row r="555" spans="1:2" ht="12.75" hidden="1">
      <c r="A555" s="8"/>
      <c r="B555" s="87"/>
    </row>
    <row r="556" spans="1:2" ht="12.75" hidden="1">
      <c r="A556" s="8"/>
      <c r="B556" s="87"/>
    </row>
    <row r="557" spans="1:2" ht="12.75" hidden="1">
      <c r="A557" s="8"/>
      <c r="B557" s="87"/>
    </row>
    <row r="558" spans="1:2" ht="12.75" hidden="1">
      <c r="A558" s="8"/>
      <c r="B558" s="87"/>
    </row>
    <row r="559" spans="1:2" ht="12.75" hidden="1">
      <c r="A559" s="8"/>
      <c r="B559" s="87"/>
    </row>
    <row r="560" spans="1:2" ht="12.75" hidden="1">
      <c r="A560" s="8"/>
      <c r="B560" s="87"/>
    </row>
    <row r="561" spans="1:2" ht="12.75" hidden="1">
      <c r="A561" s="8"/>
      <c r="B561" s="87"/>
    </row>
    <row r="562" spans="1:2" ht="12.75" hidden="1">
      <c r="A562" s="8"/>
      <c r="B562" s="87"/>
    </row>
    <row r="563" spans="1:2" ht="12.75" hidden="1">
      <c r="A563" s="8"/>
      <c r="B563" s="87"/>
    </row>
    <row r="564" spans="1:2" ht="12.75" hidden="1">
      <c r="A564" s="8"/>
      <c r="B564" s="87"/>
    </row>
    <row r="565" spans="1:2" ht="12.75" hidden="1">
      <c r="A565" s="8"/>
      <c r="B565" s="87"/>
    </row>
    <row r="566" spans="1:2" ht="12.75" hidden="1">
      <c r="A566" s="8"/>
      <c r="B566" s="87"/>
    </row>
    <row r="567" spans="1:2" ht="12.75" hidden="1">
      <c r="A567" s="8"/>
      <c r="B567" s="87"/>
    </row>
    <row r="568" spans="1:2" ht="12.75" hidden="1">
      <c r="A568" s="8"/>
      <c r="B568" s="87"/>
    </row>
    <row r="569" spans="1:2" ht="12.75" hidden="1">
      <c r="A569" s="8"/>
      <c r="B569" s="87"/>
    </row>
    <row r="570" spans="1:2" ht="12.75" hidden="1">
      <c r="A570" s="8"/>
      <c r="B570" s="87"/>
    </row>
    <row r="571" spans="1:2" ht="12.75" hidden="1">
      <c r="A571" s="8"/>
      <c r="B571" s="87"/>
    </row>
    <row r="572" spans="1:2" ht="12.75" hidden="1">
      <c r="A572" s="8"/>
      <c r="B572" s="87"/>
    </row>
    <row r="573" spans="1:2" ht="12.75" hidden="1">
      <c r="A573" s="8"/>
      <c r="B573" s="87"/>
    </row>
    <row r="574" spans="1:2" ht="12.75" hidden="1">
      <c r="A574" s="8"/>
      <c r="B574" s="87"/>
    </row>
    <row r="575" spans="1:2" ht="12.75" hidden="1">
      <c r="A575" s="8"/>
      <c r="B575" s="87"/>
    </row>
    <row r="576" spans="1:2" ht="12.75" hidden="1">
      <c r="A576" s="8"/>
      <c r="B576" s="87"/>
    </row>
    <row r="577" spans="1:2" ht="12.75" hidden="1">
      <c r="A577" s="8"/>
      <c r="B577" s="87"/>
    </row>
    <row r="578" spans="1:2" ht="12.75" hidden="1">
      <c r="A578" s="8"/>
      <c r="B578" s="87"/>
    </row>
    <row r="579" spans="1:2" ht="12.75" hidden="1">
      <c r="A579" s="8"/>
      <c r="B579" s="87"/>
    </row>
    <row r="580" spans="1:2" ht="12.75" hidden="1">
      <c r="A580" s="8"/>
      <c r="B580" s="87"/>
    </row>
    <row r="581" spans="1:2" ht="12.75" hidden="1">
      <c r="A581" s="8"/>
      <c r="B581" s="87"/>
    </row>
    <row r="582" spans="1:2" ht="12.75" hidden="1">
      <c r="A582" s="8"/>
      <c r="B582" s="87"/>
    </row>
    <row r="583" spans="1:2" ht="12.75" hidden="1">
      <c r="A583" s="8"/>
      <c r="B583" s="87"/>
    </row>
    <row r="584" spans="1:2" ht="12.75" hidden="1">
      <c r="A584" s="8"/>
      <c r="B584" s="87"/>
    </row>
    <row r="585" spans="1:2" ht="12.75" hidden="1">
      <c r="A585" s="8"/>
      <c r="B585" s="87"/>
    </row>
    <row r="586" spans="1:2" ht="12.75" hidden="1">
      <c r="A586" s="8"/>
      <c r="B586" s="87"/>
    </row>
    <row r="587" spans="1:2" ht="12.75" hidden="1">
      <c r="A587" s="8"/>
      <c r="B587" s="87"/>
    </row>
    <row r="588" spans="1:2" ht="12.75" hidden="1">
      <c r="A588" s="8"/>
      <c r="B588" s="87"/>
    </row>
    <row r="589" spans="1:2" ht="12.75" hidden="1">
      <c r="A589" s="8"/>
      <c r="B589" s="87"/>
    </row>
    <row r="590" spans="1:2" ht="12.75" hidden="1">
      <c r="A590" s="8"/>
      <c r="B590" s="87"/>
    </row>
    <row r="591" spans="1:2" ht="12.75" hidden="1">
      <c r="A591" s="8"/>
      <c r="B591" s="87"/>
    </row>
    <row r="592" spans="1:2" ht="12.75" hidden="1">
      <c r="A592" s="8"/>
      <c r="B592" s="87"/>
    </row>
    <row r="593" spans="1:2" ht="12.75" hidden="1">
      <c r="A593" s="8"/>
      <c r="B593" s="87"/>
    </row>
    <row r="594" spans="1:2" ht="12.75" hidden="1">
      <c r="A594" s="8"/>
      <c r="B594" s="87"/>
    </row>
    <row r="595" spans="1:2" ht="12.75" hidden="1">
      <c r="A595" s="8"/>
      <c r="B595" s="87"/>
    </row>
    <row r="596" spans="1:2" ht="12.75" hidden="1">
      <c r="A596" s="8"/>
      <c r="B596" s="87"/>
    </row>
    <row r="597" spans="1:2" ht="12.75" hidden="1">
      <c r="A597" s="8"/>
      <c r="B597" s="87"/>
    </row>
    <row r="598" spans="1:2" ht="12.75" hidden="1">
      <c r="A598" s="8"/>
      <c r="B598" s="87"/>
    </row>
    <row r="599" spans="1:2" ht="12.75" hidden="1">
      <c r="A599" s="8"/>
      <c r="B599" s="87"/>
    </row>
    <row r="600" spans="1:2" ht="12.75" hidden="1">
      <c r="A600" s="8"/>
      <c r="B600" s="87"/>
    </row>
    <row r="601" spans="1:2" ht="12.75" hidden="1">
      <c r="A601" s="8"/>
      <c r="B601" s="87"/>
    </row>
    <row r="602" spans="1:2" ht="12.75" hidden="1">
      <c r="A602" s="8"/>
      <c r="B602" s="87"/>
    </row>
    <row r="603" spans="1:2" ht="12.75" hidden="1">
      <c r="A603" s="8"/>
      <c r="B603" s="87"/>
    </row>
    <row r="604" spans="1:2" ht="12.75" hidden="1">
      <c r="A604" s="8"/>
      <c r="B604" s="87"/>
    </row>
    <row r="605" spans="1:2" ht="12.75" hidden="1">
      <c r="A605" s="8"/>
      <c r="B605" s="87"/>
    </row>
    <row r="606" spans="1:2" ht="12.75" hidden="1">
      <c r="A606" s="8"/>
      <c r="B606" s="87"/>
    </row>
    <row r="607" spans="1:2" ht="12.75" hidden="1">
      <c r="A607" s="8"/>
      <c r="B607" s="87"/>
    </row>
    <row r="608" spans="1:2" ht="12.75" hidden="1">
      <c r="A608" s="8"/>
      <c r="B608" s="87"/>
    </row>
    <row r="609" spans="1:2" ht="12.75" hidden="1">
      <c r="A609" s="8"/>
      <c r="B609" s="87"/>
    </row>
    <row r="610" spans="1:2" ht="12.75" hidden="1">
      <c r="A610" s="8"/>
      <c r="B610" s="87"/>
    </row>
    <row r="611" spans="1:2" ht="12.75" hidden="1">
      <c r="A611" s="8"/>
      <c r="B611" s="87"/>
    </row>
    <row r="612" spans="1:2" ht="12.75" hidden="1">
      <c r="A612" s="8"/>
      <c r="B612" s="87"/>
    </row>
    <row r="613" spans="1:2" ht="12.75" hidden="1">
      <c r="A613" s="8"/>
      <c r="B613" s="87"/>
    </row>
    <row r="614" spans="1:2" ht="12.75" hidden="1">
      <c r="A614" s="8"/>
      <c r="B614" s="87"/>
    </row>
    <row r="615" spans="1:2" ht="12.75" hidden="1">
      <c r="A615" s="8"/>
      <c r="B615" s="87"/>
    </row>
    <row r="616" spans="1:2" ht="12.75" hidden="1">
      <c r="A616" s="8"/>
      <c r="B616" s="87"/>
    </row>
    <row r="617" spans="1:2" ht="12.75" hidden="1">
      <c r="A617" s="8"/>
      <c r="B617" s="87"/>
    </row>
    <row r="618" spans="1:2" ht="12.75" hidden="1">
      <c r="A618" s="8"/>
      <c r="B618" s="87"/>
    </row>
    <row r="619" spans="1:2" ht="12.75" hidden="1">
      <c r="A619" s="8"/>
      <c r="B619" s="87"/>
    </row>
    <row r="620" spans="1:2" ht="12.75" hidden="1">
      <c r="A620" s="8"/>
      <c r="B620" s="87"/>
    </row>
    <row r="621" spans="1:2" ht="12.75" hidden="1">
      <c r="A621" s="8"/>
      <c r="B621" s="87"/>
    </row>
    <row r="622" spans="1:2" ht="12.75" hidden="1">
      <c r="A622" s="8"/>
      <c r="B622" s="87"/>
    </row>
    <row r="623" spans="1:2" ht="12.75" hidden="1">
      <c r="A623" s="8"/>
      <c r="B623" s="87"/>
    </row>
    <row r="624" spans="1:2" ht="12.75" hidden="1">
      <c r="A624" s="8"/>
      <c r="B624" s="87"/>
    </row>
    <row r="625" spans="1:2" ht="12.75" hidden="1">
      <c r="A625" s="8"/>
      <c r="B625" s="87"/>
    </row>
    <row r="626" spans="1:2" ht="12.75" hidden="1">
      <c r="A626" s="8"/>
      <c r="B626" s="87"/>
    </row>
    <row r="627" spans="1:2" ht="12.75" hidden="1">
      <c r="A627" s="8"/>
      <c r="B627" s="87"/>
    </row>
    <row r="628" spans="1:2" ht="12.75" hidden="1">
      <c r="A628" s="8"/>
      <c r="B628" s="87"/>
    </row>
    <row r="629" spans="1:2" ht="12.75" hidden="1">
      <c r="A629" s="8"/>
      <c r="B629" s="87"/>
    </row>
    <row r="630" spans="1:2" ht="12.75" hidden="1">
      <c r="A630" s="8"/>
      <c r="B630" s="87"/>
    </row>
    <row r="631" spans="1:2" ht="12.75" hidden="1">
      <c r="A631" s="8"/>
      <c r="B631" s="87"/>
    </row>
    <row r="632" spans="1:2" ht="12.75" hidden="1">
      <c r="A632" s="8"/>
      <c r="B632" s="87"/>
    </row>
    <row r="633" spans="1:2" ht="12.75" hidden="1">
      <c r="A633" s="8"/>
      <c r="B633" s="87"/>
    </row>
    <row r="634" spans="1:2" ht="12.75" hidden="1">
      <c r="A634" s="8"/>
      <c r="B634" s="87"/>
    </row>
    <row r="635" spans="1:2" ht="12.75" hidden="1">
      <c r="A635" s="8"/>
      <c r="B635" s="87"/>
    </row>
    <row r="636" spans="1:2" ht="12.75" hidden="1">
      <c r="A636" s="8"/>
      <c r="B636" s="87"/>
    </row>
    <row r="637" spans="1:2" ht="12.75" hidden="1">
      <c r="A637" s="8"/>
      <c r="B637" s="87"/>
    </row>
    <row r="638" spans="1:2" ht="12.75" hidden="1">
      <c r="A638" s="8"/>
      <c r="B638" s="87"/>
    </row>
    <row r="639" spans="1:2" ht="12.75" hidden="1">
      <c r="A639" s="8"/>
      <c r="B639" s="87"/>
    </row>
    <row r="640" spans="1:2" ht="12.75" hidden="1">
      <c r="A640" s="8"/>
      <c r="B640" s="87"/>
    </row>
    <row r="641" spans="1:2" ht="12.75" hidden="1">
      <c r="A641" s="8"/>
      <c r="B641" s="87"/>
    </row>
    <row r="642" spans="1:2" ht="12.75" hidden="1">
      <c r="A642" s="8"/>
      <c r="B642" s="87"/>
    </row>
    <row r="643" spans="1:2" ht="12.75" hidden="1">
      <c r="A643" s="8"/>
      <c r="B643" s="87"/>
    </row>
    <row r="644" spans="1:2" ht="12.75" hidden="1">
      <c r="A644" s="8"/>
      <c r="B644" s="87"/>
    </row>
    <row r="645" spans="1:2" ht="12.75" hidden="1">
      <c r="A645" s="8"/>
      <c r="B645" s="87"/>
    </row>
    <row r="646" spans="1:2" ht="12.75" hidden="1">
      <c r="A646" s="8"/>
      <c r="B646" s="87"/>
    </row>
    <row r="647" spans="1:2" ht="12.75" hidden="1">
      <c r="A647" s="8"/>
      <c r="B647" s="87"/>
    </row>
    <row r="648" spans="1:2" ht="12.75" hidden="1">
      <c r="A648" s="8"/>
      <c r="B648" s="87"/>
    </row>
    <row r="649" spans="1:2" ht="12.75" hidden="1">
      <c r="A649" s="8"/>
      <c r="B649" s="87"/>
    </row>
    <row r="650" spans="1:2" ht="12.75" hidden="1">
      <c r="A650" s="8"/>
      <c r="B650" s="87"/>
    </row>
    <row r="651" spans="1:2" ht="12.75" hidden="1">
      <c r="A651" s="8"/>
      <c r="B651" s="87"/>
    </row>
    <row r="652" spans="1:2" ht="12.75" hidden="1">
      <c r="A652" s="8"/>
      <c r="B652" s="87"/>
    </row>
    <row r="653" spans="1:2" ht="12.75" hidden="1">
      <c r="A653" s="8"/>
      <c r="B653" s="87"/>
    </row>
    <row r="654" spans="1:2" ht="12.75" hidden="1">
      <c r="A654" s="8"/>
      <c r="B654" s="87"/>
    </row>
    <row r="655" spans="1:2" ht="12.75" hidden="1">
      <c r="A655" s="8"/>
      <c r="B655" s="87"/>
    </row>
    <row r="656" spans="1:2" ht="12.75" hidden="1">
      <c r="A656" s="8"/>
      <c r="B656" s="87"/>
    </row>
    <row r="657" spans="1:2" ht="12.75" hidden="1">
      <c r="A657" s="8"/>
      <c r="B657" s="87"/>
    </row>
    <row r="658" spans="1:2" ht="12.75" hidden="1">
      <c r="A658" s="8"/>
      <c r="B658" s="87"/>
    </row>
    <row r="659" spans="1:2" ht="12.75" hidden="1">
      <c r="A659" s="8"/>
      <c r="B659" s="87"/>
    </row>
    <row r="660" spans="1:2" ht="12.75" hidden="1">
      <c r="A660" s="8"/>
      <c r="B660" s="87"/>
    </row>
    <row r="661" spans="1:2" ht="12.75" hidden="1">
      <c r="A661" s="8"/>
      <c r="B661" s="87"/>
    </row>
    <row r="662" spans="1:2" ht="12.75" hidden="1">
      <c r="A662" s="8"/>
      <c r="B662" s="87"/>
    </row>
    <row r="663" spans="1:2" ht="12.75" hidden="1">
      <c r="A663" s="8"/>
      <c r="B663" s="87"/>
    </row>
    <row r="664" spans="1:2" ht="12.75" hidden="1">
      <c r="A664" s="8"/>
      <c r="B664" s="87"/>
    </row>
    <row r="665" spans="1:2" ht="12.75" hidden="1">
      <c r="A665" s="8"/>
      <c r="B665" s="87"/>
    </row>
    <row r="666" spans="1:2" ht="12.75" hidden="1">
      <c r="A666" s="8"/>
      <c r="B666" s="87"/>
    </row>
    <row r="667" spans="1:2" ht="12.75" hidden="1">
      <c r="A667" s="8"/>
      <c r="B667" s="87"/>
    </row>
    <row r="668" spans="1:2" ht="12.75" hidden="1">
      <c r="A668" s="8"/>
      <c r="B668" s="87"/>
    </row>
    <row r="669" spans="1:2" ht="12.75" hidden="1">
      <c r="A669" s="8"/>
      <c r="B669" s="87"/>
    </row>
    <row r="670" spans="1:2" ht="12.75" hidden="1">
      <c r="A670" s="8"/>
      <c r="B670" s="87"/>
    </row>
    <row r="671" spans="1:2" ht="12.75" hidden="1">
      <c r="A671" s="8"/>
      <c r="B671" s="87"/>
    </row>
    <row r="672" spans="1:2" ht="12.75" hidden="1">
      <c r="A672" s="8"/>
      <c r="B672" s="87"/>
    </row>
    <row r="673" spans="1:2" ht="12.75" hidden="1">
      <c r="A673" s="8"/>
      <c r="B673" s="87"/>
    </row>
    <row r="674" spans="1:2" ht="12.75" hidden="1">
      <c r="A674" s="8"/>
      <c r="B674" s="87"/>
    </row>
    <row r="675" spans="1:2" ht="12.75" hidden="1">
      <c r="A675" s="8"/>
      <c r="B675" s="87"/>
    </row>
    <row r="676" spans="1:2" ht="12.75" hidden="1">
      <c r="A676" s="8"/>
      <c r="B676" s="87"/>
    </row>
    <row r="677" spans="1:2" ht="12.75" hidden="1">
      <c r="A677" s="8"/>
      <c r="B677" s="87"/>
    </row>
    <row r="678" spans="1:2" ht="12.75" hidden="1">
      <c r="A678" s="8"/>
      <c r="B678" s="87"/>
    </row>
    <row r="679" spans="1:2" ht="12.75" hidden="1">
      <c r="A679" s="8"/>
      <c r="B679" s="87"/>
    </row>
    <row r="680" spans="1:2" ht="12.75" hidden="1">
      <c r="A680" s="8"/>
      <c r="B680" s="87"/>
    </row>
    <row r="681" spans="1:2" ht="12.75" hidden="1">
      <c r="A681" s="8"/>
      <c r="B681" s="87"/>
    </row>
    <row r="682" spans="1:2" ht="12.75" hidden="1">
      <c r="A682" s="8"/>
      <c r="B682" s="87"/>
    </row>
    <row r="683" spans="1:2" ht="12.75" hidden="1">
      <c r="A683" s="8"/>
      <c r="B683" s="87"/>
    </row>
    <row r="684" spans="1:2" ht="12.75" hidden="1">
      <c r="A684" s="8"/>
      <c r="B684" s="87"/>
    </row>
    <row r="685" spans="1:2" ht="12.75" hidden="1">
      <c r="A685" s="8"/>
      <c r="B685" s="87"/>
    </row>
    <row r="686" spans="1:2" ht="12.75" hidden="1">
      <c r="A686" s="8"/>
      <c r="B686" s="87"/>
    </row>
    <row r="687" spans="1:2" ht="12.75" hidden="1">
      <c r="A687" s="8"/>
      <c r="B687" s="87"/>
    </row>
    <row r="688" spans="1:2" ht="12.75" hidden="1">
      <c r="A688" s="8"/>
      <c r="B688" s="87"/>
    </row>
    <row r="689" spans="1:2" ht="12.75" hidden="1">
      <c r="A689" s="8"/>
      <c r="B689" s="87"/>
    </row>
    <row r="690" spans="1:2" ht="12.75" hidden="1">
      <c r="A690" s="8"/>
      <c r="B690" s="87"/>
    </row>
    <row r="691" spans="1:2" ht="12.75" hidden="1">
      <c r="A691" s="8"/>
      <c r="B691" s="87"/>
    </row>
    <row r="692" spans="1:2" ht="12.75" hidden="1">
      <c r="A692" s="8"/>
      <c r="B692" s="87"/>
    </row>
    <row r="693" spans="1:2" ht="12.75" hidden="1">
      <c r="A693" s="8"/>
      <c r="B693" s="87"/>
    </row>
    <row r="694" spans="1:2" ht="12.75" hidden="1">
      <c r="A694" s="8"/>
      <c r="B694" s="87"/>
    </row>
    <row r="695" spans="1:2" ht="12.75" hidden="1">
      <c r="A695" s="8"/>
      <c r="B695" s="87"/>
    </row>
    <row r="696" spans="1:2" ht="12.75" hidden="1">
      <c r="A696" s="8"/>
      <c r="B696" s="87"/>
    </row>
    <row r="697" spans="1:2" ht="12.75" hidden="1">
      <c r="A697" s="8"/>
      <c r="B697" s="87"/>
    </row>
    <row r="698" spans="1:2" ht="12.75" hidden="1">
      <c r="A698" s="8"/>
      <c r="B698" s="87"/>
    </row>
    <row r="699" spans="1:2" ht="12.75" hidden="1">
      <c r="A699" s="8"/>
      <c r="B699" s="87"/>
    </row>
    <row r="700" spans="1:2" ht="12.75" hidden="1">
      <c r="A700" s="8"/>
      <c r="B700" s="87"/>
    </row>
    <row r="701" spans="1:2" ht="12.75" hidden="1">
      <c r="A701" s="8"/>
      <c r="B701" s="87"/>
    </row>
    <row r="702" spans="1:2" ht="12.75" hidden="1">
      <c r="A702" s="8"/>
      <c r="B702" s="87"/>
    </row>
    <row r="703" spans="1:2" ht="12.75" hidden="1">
      <c r="A703" s="8"/>
      <c r="B703" s="87"/>
    </row>
    <row r="704" spans="1:2" ht="12.75" hidden="1">
      <c r="A704" s="8"/>
      <c r="B704" s="87"/>
    </row>
    <row r="705" spans="1:2" ht="12.75" hidden="1">
      <c r="A705" s="8"/>
      <c r="B705" s="87"/>
    </row>
    <row r="706" spans="1:2" ht="12.75" hidden="1">
      <c r="A706" s="8"/>
      <c r="B706" s="87"/>
    </row>
    <row r="707" spans="1:2" ht="12.75" hidden="1">
      <c r="A707" s="8"/>
      <c r="B707" s="87"/>
    </row>
    <row r="708" spans="1:2" ht="12.75" hidden="1">
      <c r="A708" s="8"/>
      <c r="B708" s="87"/>
    </row>
    <row r="709" spans="1:2" ht="12.75" hidden="1">
      <c r="A709" s="8"/>
      <c r="B709" s="87"/>
    </row>
    <row r="710" spans="1:2" ht="12.75" hidden="1">
      <c r="A710" s="8"/>
      <c r="B710" s="87"/>
    </row>
    <row r="711" spans="1:2" ht="12.75" hidden="1">
      <c r="A711" s="8"/>
      <c r="B711" s="87"/>
    </row>
    <row r="712" spans="1:2" ht="12.75" hidden="1">
      <c r="A712" s="8"/>
      <c r="B712" s="87"/>
    </row>
    <row r="713" spans="1:2" ht="12.75" hidden="1">
      <c r="A713" s="8"/>
      <c r="B713" s="87"/>
    </row>
    <row r="714" spans="1:2" ht="12.75" hidden="1">
      <c r="A714" s="8"/>
      <c r="B714" s="87"/>
    </row>
    <row r="715" spans="1:2" ht="12.75" hidden="1">
      <c r="A715" s="8"/>
      <c r="B715" s="87"/>
    </row>
    <row r="716" spans="1:2" ht="12.75" hidden="1">
      <c r="A716" s="8"/>
      <c r="B716" s="87"/>
    </row>
    <row r="717" spans="1:2" ht="12.75" hidden="1">
      <c r="A717" s="8"/>
      <c r="B717" s="87"/>
    </row>
    <row r="718" spans="1:2" ht="12.75" hidden="1">
      <c r="A718" s="8"/>
      <c r="B718" s="87"/>
    </row>
    <row r="719" spans="1:2" ht="12.75" hidden="1">
      <c r="A719" s="8"/>
      <c r="B719" s="87"/>
    </row>
    <row r="720" spans="1:2" ht="12.75" hidden="1">
      <c r="A720" s="8"/>
      <c r="B720" s="87"/>
    </row>
    <row r="721" spans="1:2" ht="12.75" hidden="1">
      <c r="A721" s="8"/>
      <c r="B721" s="87"/>
    </row>
    <row r="722" spans="1:2" ht="12.75" hidden="1">
      <c r="A722" s="8"/>
      <c r="B722" s="87"/>
    </row>
    <row r="723" spans="1:2" ht="12.75" hidden="1">
      <c r="A723" s="8"/>
      <c r="B723" s="87"/>
    </row>
    <row r="724" spans="1:2" ht="12.75" hidden="1">
      <c r="A724" s="8"/>
      <c r="B724" s="87"/>
    </row>
    <row r="725" spans="1:2" ht="12.75" hidden="1">
      <c r="A725" s="8"/>
      <c r="B725" s="87"/>
    </row>
    <row r="726" spans="1:2" ht="12.75" hidden="1">
      <c r="A726" s="8"/>
      <c r="B726" s="87"/>
    </row>
    <row r="727" spans="1:2" ht="12.75" hidden="1">
      <c r="A727" s="8"/>
      <c r="B727" s="87"/>
    </row>
    <row r="728" spans="1:2" ht="12.75" hidden="1">
      <c r="A728" s="8"/>
      <c r="B728" s="87"/>
    </row>
    <row r="729" spans="1:2" ht="12.75" hidden="1">
      <c r="A729" s="8"/>
      <c r="B729" s="87"/>
    </row>
    <row r="730" spans="1:2" ht="12.75" hidden="1">
      <c r="A730" s="8"/>
      <c r="B730" s="87"/>
    </row>
    <row r="731" spans="1:2" ht="12.75" hidden="1">
      <c r="A731" s="8"/>
      <c r="B731" s="87"/>
    </row>
    <row r="732" spans="1:2" ht="12.75" hidden="1">
      <c r="A732" s="8"/>
      <c r="B732" s="87"/>
    </row>
    <row r="733" spans="1:2" ht="12.75" hidden="1">
      <c r="A733" s="8"/>
      <c r="B733" s="87"/>
    </row>
    <row r="734" spans="1:2" ht="12.75" hidden="1">
      <c r="A734" s="8"/>
      <c r="B734" s="87"/>
    </row>
    <row r="735" spans="1:2" ht="12.75" hidden="1">
      <c r="A735" s="8"/>
      <c r="B735" s="87"/>
    </row>
    <row r="736" spans="1:2" ht="12.75" hidden="1">
      <c r="A736" s="8"/>
      <c r="B736" s="87"/>
    </row>
    <row r="737" spans="1:2" ht="12.75" hidden="1">
      <c r="A737" s="8"/>
      <c r="B737" s="87"/>
    </row>
    <row r="738" spans="1:2" ht="12.75" hidden="1">
      <c r="A738" s="8"/>
      <c r="B738" s="87"/>
    </row>
    <row r="739" spans="1:2" ht="12.75" hidden="1">
      <c r="A739" s="8"/>
      <c r="B739" s="87"/>
    </row>
    <row r="740" spans="1:2" ht="12.75" hidden="1">
      <c r="A740" s="8"/>
      <c r="B740" s="87"/>
    </row>
    <row r="741" spans="1:2" ht="12.75" hidden="1">
      <c r="A741" s="8"/>
      <c r="B741" s="87"/>
    </row>
    <row r="742" spans="1:2" ht="12.75" hidden="1">
      <c r="A742" s="8"/>
      <c r="B742" s="87"/>
    </row>
    <row r="743" spans="1:2" ht="12.75" hidden="1">
      <c r="A743" s="8"/>
      <c r="B743" s="87"/>
    </row>
    <row r="744" spans="1:2" ht="12.75" hidden="1">
      <c r="A744" s="8"/>
      <c r="B744" s="87"/>
    </row>
    <row r="745" spans="1:2" ht="12.75" hidden="1">
      <c r="A745" s="8"/>
      <c r="B745" s="87"/>
    </row>
    <row r="746" spans="1:2" ht="12.75" hidden="1">
      <c r="A746" s="8"/>
      <c r="B746" s="87"/>
    </row>
    <row r="747" spans="1:2" ht="12.75" hidden="1">
      <c r="A747" s="8"/>
      <c r="B747" s="87"/>
    </row>
    <row r="748" spans="1:2" ht="12.75" hidden="1">
      <c r="A748" s="8"/>
      <c r="B748" s="87"/>
    </row>
    <row r="749" spans="1:2" ht="12.75" hidden="1">
      <c r="A749" s="8"/>
      <c r="B749" s="87"/>
    </row>
    <row r="750" spans="1:2" ht="12.75" hidden="1">
      <c r="A750" s="8"/>
      <c r="B750" s="87"/>
    </row>
    <row r="751" spans="1:2" ht="12.75" hidden="1">
      <c r="A751" s="8"/>
      <c r="B751" s="87"/>
    </row>
    <row r="752" spans="1:2" ht="12.75" hidden="1">
      <c r="A752" s="8"/>
      <c r="B752" s="87"/>
    </row>
    <row r="753" spans="1:2" ht="12.75" hidden="1">
      <c r="A753" s="8"/>
      <c r="B753" s="87"/>
    </row>
    <row r="754" spans="1:2" ht="12.75" hidden="1">
      <c r="A754" s="8"/>
      <c r="B754" s="87"/>
    </row>
    <row r="755" spans="1:2" ht="12.75" hidden="1">
      <c r="A755" s="8"/>
      <c r="B755" s="87"/>
    </row>
    <row r="756" spans="1:2" ht="12.75" hidden="1">
      <c r="A756" s="8"/>
      <c r="B756" s="87"/>
    </row>
    <row r="757" spans="1:2" ht="12.75" hidden="1">
      <c r="A757" s="8"/>
      <c r="B757" s="87"/>
    </row>
    <row r="758" spans="1:2" ht="12.75" hidden="1">
      <c r="A758" s="8"/>
      <c r="B758" s="87"/>
    </row>
    <row r="759" spans="1:2" ht="12.75" hidden="1">
      <c r="A759" s="8"/>
      <c r="B759" s="87"/>
    </row>
    <row r="760" spans="1:2" ht="12.75" hidden="1">
      <c r="A760" s="8"/>
      <c r="B760" s="87"/>
    </row>
    <row r="761" spans="1:2" ht="12.75" hidden="1">
      <c r="A761" s="8"/>
      <c r="B761" s="87"/>
    </row>
    <row r="762" spans="1:2" ht="12.75" hidden="1">
      <c r="A762" s="8"/>
      <c r="B762" s="87"/>
    </row>
    <row r="763" spans="1:2" ht="12.75" hidden="1">
      <c r="A763" s="8"/>
      <c r="B763" s="87"/>
    </row>
    <row r="764" spans="1:2" ht="12.75" hidden="1">
      <c r="A764" s="8"/>
      <c r="B764" s="87"/>
    </row>
    <row r="765" spans="1:2" ht="12.75" hidden="1">
      <c r="A765" s="8"/>
      <c r="B765" s="87"/>
    </row>
    <row r="766" spans="1:2" ht="12.75" hidden="1">
      <c r="A766" s="8"/>
      <c r="B766" s="87"/>
    </row>
    <row r="767" spans="1:2" ht="12.75" hidden="1">
      <c r="A767" s="8"/>
      <c r="B767" s="87"/>
    </row>
    <row r="768" spans="1:2" ht="12.75" hidden="1">
      <c r="A768" s="8"/>
      <c r="B768" s="87"/>
    </row>
    <row r="769" spans="1:2" ht="12.75" hidden="1">
      <c r="A769" s="8"/>
      <c r="B769" s="87"/>
    </row>
    <row r="770" spans="1:2" ht="12.75" hidden="1">
      <c r="A770" s="8"/>
      <c r="B770" s="87"/>
    </row>
    <row r="771" spans="1:2" ht="12.75" hidden="1">
      <c r="A771" s="8"/>
      <c r="B771" s="87"/>
    </row>
    <row r="772" spans="1:2" ht="12.75" hidden="1">
      <c r="A772" s="8"/>
      <c r="B772" s="87"/>
    </row>
    <row r="773" spans="1:2" ht="12.75" hidden="1">
      <c r="A773" s="8"/>
      <c r="B773" s="87"/>
    </row>
    <row r="774" spans="1:2" ht="12.75" hidden="1">
      <c r="A774" s="8"/>
      <c r="B774" s="87"/>
    </row>
    <row r="775" spans="1:2" ht="12.75" hidden="1">
      <c r="A775" s="8"/>
      <c r="B775" s="87"/>
    </row>
    <row r="776" spans="1:2" ht="12.75" hidden="1">
      <c r="A776" s="8"/>
      <c r="B776" s="87"/>
    </row>
    <row r="777" spans="1:2" ht="12.75" hidden="1">
      <c r="A777" s="8"/>
      <c r="B777" s="87"/>
    </row>
    <row r="778" spans="1:2" ht="12.75" hidden="1">
      <c r="A778" s="8"/>
      <c r="B778" s="87"/>
    </row>
    <row r="779" spans="1:2" ht="12.75" hidden="1">
      <c r="A779" s="8"/>
      <c r="B779" s="87"/>
    </row>
    <row r="780" spans="1:2" ht="12.75" hidden="1">
      <c r="A780" s="8"/>
      <c r="B780" s="87"/>
    </row>
    <row r="781" spans="1:2" ht="12.75" hidden="1">
      <c r="A781" s="8"/>
      <c r="B781" s="87"/>
    </row>
    <row r="782" spans="1:2" ht="12.75" hidden="1">
      <c r="A782" s="8"/>
      <c r="B782" s="87"/>
    </row>
    <row r="783" spans="1:2" ht="12.75" hidden="1">
      <c r="A783" s="8"/>
      <c r="B783" s="87"/>
    </row>
    <row r="784" spans="1:2" ht="12.75" hidden="1">
      <c r="A784" s="8"/>
      <c r="B784" s="87"/>
    </row>
    <row r="785" spans="1:2" ht="12.75" hidden="1">
      <c r="A785" s="8"/>
      <c r="B785" s="87"/>
    </row>
    <row r="786" spans="1:2" ht="12.75" hidden="1">
      <c r="A786" s="8"/>
      <c r="B786" s="87"/>
    </row>
    <row r="787" spans="1:2" ht="12.75" hidden="1">
      <c r="A787" s="8"/>
      <c r="B787" s="87"/>
    </row>
    <row r="788" spans="1:2" ht="12.75" hidden="1">
      <c r="A788" s="8"/>
      <c r="B788" s="87"/>
    </row>
    <row r="789" spans="1:2" ht="12.75" hidden="1">
      <c r="A789" s="8"/>
      <c r="B789" s="87"/>
    </row>
    <row r="790" spans="1:2" ht="12.75" hidden="1">
      <c r="A790" s="8"/>
      <c r="B790" s="87"/>
    </row>
    <row r="791" spans="1:2" ht="12.75" hidden="1">
      <c r="A791" s="8"/>
      <c r="B791" s="87"/>
    </row>
    <row r="792" spans="1:2" ht="12.75" hidden="1">
      <c r="A792" s="8"/>
      <c r="B792" s="87"/>
    </row>
    <row r="793" spans="1:2" ht="12.75" hidden="1">
      <c r="A793" s="8"/>
      <c r="B793" s="87"/>
    </row>
    <row r="794" spans="1:2" ht="12.75" hidden="1">
      <c r="A794" s="8"/>
      <c r="B794" s="87"/>
    </row>
    <row r="795" spans="1:2" ht="12.75" hidden="1">
      <c r="A795" s="8"/>
      <c r="B795" s="87"/>
    </row>
    <row r="796" spans="1:2" ht="12.75" hidden="1">
      <c r="A796" s="8"/>
      <c r="B796" s="87"/>
    </row>
    <row r="797" spans="1:2" ht="12.75" hidden="1">
      <c r="A797" s="8"/>
      <c r="B797" s="87"/>
    </row>
    <row r="798" spans="1:2" ht="12.75" hidden="1">
      <c r="A798" s="8"/>
      <c r="B798" s="87"/>
    </row>
    <row r="799" spans="1:2" ht="12.75" hidden="1">
      <c r="A799" s="8"/>
      <c r="B799" s="87"/>
    </row>
    <row r="800" spans="1:2" ht="12.75" hidden="1">
      <c r="A800" s="8"/>
      <c r="B800" s="87"/>
    </row>
    <row r="801" spans="1:2" ht="12.75" hidden="1">
      <c r="A801" s="8"/>
      <c r="B801" s="87"/>
    </row>
    <row r="802" spans="1:2" ht="12.75" hidden="1">
      <c r="A802" s="8"/>
      <c r="B802" s="87"/>
    </row>
    <row r="803" spans="1:2" ht="12.75" hidden="1">
      <c r="A803" s="8"/>
      <c r="B803" s="87"/>
    </row>
    <row r="804" spans="1:2" ht="12.75" hidden="1">
      <c r="A804" s="8"/>
      <c r="B804" s="87"/>
    </row>
    <row r="805" spans="1:2" ht="12.75" hidden="1">
      <c r="A805" s="8"/>
      <c r="B805" s="87"/>
    </row>
    <row r="806" spans="1:2" ht="12.75" hidden="1">
      <c r="A806" s="8"/>
      <c r="B806" s="87"/>
    </row>
    <row r="807" spans="1:2" ht="12.75" hidden="1">
      <c r="A807" s="8"/>
      <c r="B807" s="87"/>
    </row>
    <row r="808" spans="1:2" ht="12.75" hidden="1">
      <c r="A808" s="8"/>
      <c r="B808" s="87"/>
    </row>
    <row r="809" spans="1:2" ht="12.75" hidden="1">
      <c r="A809" s="8"/>
      <c r="B809" s="87"/>
    </row>
    <row r="810" spans="1:2" ht="12.75" hidden="1">
      <c r="A810" s="8"/>
      <c r="B810" s="87"/>
    </row>
    <row r="811" spans="1:2" ht="12.75" hidden="1">
      <c r="A811" s="8"/>
      <c r="B811" s="87"/>
    </row>
    <row r="812" spans="1:2" ht="12.75" hidden="1">
      <c r="A812" s="8"/>
      <c r="B812" s="87"/>
    </row>
    <row r="813" spans="1:2" ht="12.75" hidden="1">
      <c r="A813" s="8"/>
      <c r="B813" s="87"/>
    </row>
    <row r="814" spans="1:2" ht="12.75" hidden="1">
      <c r="A814" s="8"/>
      <c r="B814" s="87"/>
    </row>
    <row r="815" spans="1:2" ht="12.75" hidden="1">
      <c r="A815" s="8"/>
      <c r="B815" s="87"/>
    </row>
    <row r="816" spans="1:2" ht="12.75" hidden="1">
      <c r="A816" s="8"/>
      <c r="B816" s="87"/>
    </row>
    <row r="817" spans="1:2" ht="12.75" hidden="1">
      <c r="A817" s="8"/>
      <c r="B817" s="87"/>
    </row>
    <row r="818" spans="1:2" ht="12.75" hidden="1">
      <c r="A818" s="8"/>
      <c r="B818" s="87"/>
    </row>
    <row r="819" spans="1:2" ht="12.75" hidden="1">
      <c r="A819" s="8"/>
      <c r="B819" s="87"/>
    </row>
    <row r="820" spans="1:2" ht="12.75" hidden="1">
      <c r="A820" s="8"/>
      <c r="B820" s="87"/>
    </row>
    <row r="821" spans="1:2" ht="12.75" hidden="1">
      <c r="A821" s="8"/>
      <c r="B821" s="87"/>
    </row>
    <row r="822" spans="1:2" ht="12.75" hidden="1">
      <c r="A822" s="8"/>
      <c r="B822" s="87"/>
    </row>
    <row r="823" spans="1:2" ht="12.75" hidden="1">
      <c r="A823" s="8"/>
      <c r="B823" s="87"/>
    </row>
    <row r="824" spans="1:2" ht="12.75" hidden="1">
      <c r="A824" s="8"/>
      <c r="B824" s="87"/>
    </row>
    <row r="825" spans="1:2" ht="12.75" hidden="1">
      <c r="A825" s="8"/>
      <c r="B825" s="87"/>
    </row>
    <row r="826" spans="1:2" ht="12.75" hidden="1">
      <c r="A826" s="8"/>
      <c r="B826" s="87"/>
    </row>
    <row r="827" spans="1:2" ht="12.75" hidden="1">
      <c r="A827" s="8"/>
      <c r="B827" s="87"/>
    </row>
    <row r="828" spans="1:2" ht="12.75" hidden="1">
      <c r="A828" s="8"/>
      <c r="B828" s="87"/>
    </row>
    <row r="829" spans="1:2" ht="12.75" hidden="1">
      <c r="A829" s="8"/>
      <c r="B829" s="87"/>
    </row>
    <row r="830" spans="1:2" ht="12.75" hidden="1">
      <c r="A830" s="8"/>
      <c r="B830" s="87"/>
    </row>
    <row r="831" spans="1:2" ht="12.75" hidden="1">
      <c r="A831" s="8"/>
      <c r="B831" s="87"/>
    </row>
    <row r="832" spans="1:2" ht="12.75" hidden="1">
      <c r="A832" s="8"/>
      <c r="B832" s="87"/>
    </row>
    <row r="833" spans="1:2" ht="12.75" hidden="1">
      <c r="A833" s="8"/>
      <c r="B833" s="87"/>
    </row>
    <row r="834" spans="1:2" ht="12.75" hidden="1">
      <c r="A834" s="8"/>
      <c r="B834" s="87"/>
    </row>
    <row r="835" spans="1:2" ht="12.75" hidden="1">
      <c r="A835" s="8"/>
      <c r="B835" s="87"/>
    </row>
    <row r="836" spans="1:2" ht="12.75" hidden="1">
      <c r="A836" s="8"/>
      <c r="B836" s="87"/>
    </row>
    <row r="837" spans="1:2" ht="12.75" hidden="1">
      <c r="A837" s="8"/>
      <c r="B837" s="87"/>
    </row>
    <row r="838" spans="1:2" ht="12.75" hidden="1">
      <c r="A838" s="8"/>
      <c r="B838" s="87"/>
    </row>
    <row r="839" spans="1:2" ht="12.75" hidden="1">
      <c r="A839" s="8"/>
      <c r="B839" s="87"/>
    </row>
    <row r="840" spans="1:2" ht="12.75" hidden="1">
      <c r="A840" s="8"/>
      <c r="B840" s="87"/>
    </row>
    <row r="841" spans="1:2" ht="12.75" hidden="1">
      <c r="A841" s="8"/>
      <c r="B841" s="87"/>
    </row>
    <row r="842" spans="1:2" ht="12.75" hidden="1">
      <c r="A842" s="8"/>
      <c r="B842" s="87"/>
    </row>
    <row r="843" spans="1:2" ht="12.75" hidden="1">
      <c r="A843" s="8"/>
      <c r="B843" s="87"/>
    </row>
    <row r="844" spans="1:2" ht="12.75" hidden="1">
      <c r="A844" s="8"/>
      <c r="B844" s="87"/>
    </row>
    <row r="845" spans="1:2" ht="12.75" hidden="1">
      <c r="A845" s="8"/>
      <c r="B845" s="87"/>
    </row>
    <row r="846" spans="1:2" ht="12.75" hidden="1">
      <c r="A846" s="8"/>
      <c r="B846" s="87"/>
    </row>
    <row r="847" spans="1:2" ht="12.75" hidden="1">
      <c r="A847" s="8"/>
      <c r="B847" s="87"/>
    </row>
    <row r="848" spans="1:2" ht="12.75" hidden="1">
      <c r="A848" s="8"/>
      <c r="B848" s="87"/>
    </row>
    <row r="849" spans="1:2" ht="12.75" hidden="1">
      <c r="A849" s="8"/>
      <c r="B849" s="87"/>
    </row>
    <row r="850" spans="1:2" ht="12.75" hidden="1">
      <c r="A850" s="8"/>
      <c r="B850" s="87"/>
    </row>
    <row r="851" spans="1:2" ht="12.75" hidden="1">
      <c r="A851" s="8"/>
      <c r="B851" s="87"/>
    </row>
    <row r="852" spans="1:2" ht="12.75" hidden="1">
      <c r="A852" s="8"/>
      <c r="B852" s="87"/>
    </row>
    <row r="853" spans="1:2" ht="12.75" hidden="1">
      <c r="A853" s="8"/>
      <c r="B853" s="87"/>
    </row>
    <row r="854" spans="1:2" ht="12.75" hidden="1">
      <c r="A854" s="8"/>
      <c r="B854" s="87"/>
    </row>
    <row r="855" spans="1:2" ht="12.75" hidden="1">
      <c r="A855" s="8"/>
      <c r="B855" s="87"/>
    </row>
    <row r="856" spans="1:2" ht="12.75" hidden="1">
      <c r="A856" s="8"/>
      <c r="B856" s="87"/>
    </row>
    <row r="857" spans="1:2" ht="12.75" hidden="1">
      <c r="A857" s="8"/>
      <c r="B857" s="87"/>
    </row>
    <row r="858" spans="1:2" ht="12.75" hidden="1">
      <c r="A858" s="8"/>
      <c r="B858" s="87"/>
    </row>
    <row r="859" spans="1:2" ht="12.75" hidden="1">
      <c r="A859" s="8"/>
      <c r="B859" s="87"/>
    </row>
    <row r="860" spans="1:2" ht="12.75" hidden="1">
      <c r="A860" s="8"/>
      <c r="B860" s="87"/>
    </row>
    <row r="861" spans="1:2" ht="12.75" hidden="1">
      <c r="A861" s="8"/>
      <c r="B861" s="87"/>
    </row>
    <row r="862" spans="1:2" ht="12.75" hidden="1">
      <c r="A862" s="8"/>
      <c r="B862" s="87"/>
    </row>
    <row r="863" spans="1:2" ht="12.75" hidden="1">
      <c r="A863" s="8"/>
      <c r="B863" s="87"/>
    </row>
    <row r="864" spans="1:2" ht="12.75" hidden="1">
      <c r="A864" s="8"/>
      <c r="B864" s="87"/>
    </row>
    <row r="865" spans="1:2" ht="12.75" hidden="1">
      <c r="A865" s="8"/>
      <c r="B865" s="87"/>
    </row>
    <row r="866" spans="1:2" ht="12.75" hidden="1">
      <c r="A866" s="8"/>
      <c r="B866" s="87"/>
    </row>
    <row r="867" spans="1:2" ht="12.75" hidden="1">
      <c r="A867" s="8"/>
      <c r="B867" s="87"/>
    </row>
    <row r="868" spans="1:2" ht="12.75" hidden="1">
      <c r="A868" s="8"/>
      <c r="B868" s="87"/>
    </row>
    <row r="869" spans="1:2" ht="12.75" hidden="1">
      <c r="A869" s="8"/>
      <c r="B869" s="87"/>
    </row>
    <row r="870" spans="1:2" ht="12.75" hidden="1">
      <c r="A870" s="8"/>
      <c r="B870" s="87"/>
    </row>
    <row r="871" spans="1:2" ht="12.75" hidden="1">
      <c r="A871" s="8"/>
      <c r="B871" s="87"/>
    </row>
    <row r="872" spans="1:2" ht="12.75" hidden="1">
      <c r="A872" s="8"/>
      <c r="B872" s="87"/>
    </row>
    <row r="873" spans="1:2" ht="12.75" hidden="1">
      <c r="A873" s="8"/>
      <c r="B873" s="87"/>
    </row>
    <row r="874" spans="1:2" ht="12.75" hidden="1">
      <c r="A874" s="8"/>
      <c r="B874" s="87"/>
    </row>
    <row r="875" spans="1:2" ht="12.75" hidden="1">
      <c r="A875" s="8"/>
      <c r="B875" s="87"/>
    </row>
    <row r="876" spans="1:2" ht="12.75" hidden="1">
      <c r="A876" s="8"/>
      <c r="B876" s="87"/>
    </row>
    <row r="877" spans="1:2" ht="12.75" hidden="1">
      <c r="A877" s="8"/>
      <c r="B877" s="87"/>
    </row>
    <row r="878" spans="1:2" ht="12.75" hidden="1">
      <c r="A878" s="8"/>
      <c r="B878" s="87"/>
    </row>
    <row r="879" spans="1:2" ht="12.75" hidden="1">
      <c r="A879" s="8"/>
      <c r="B879" s="87"/>
    </row>
    <row r="880" spans="1:2" ht="12.75" hidden="1">
      <c r="A880" s="8"/>
      <c r="B880" s="87"/>
    </row>
    <row r="881" spans="1:2" ht="12.75" hidden="1">
      <c r="A881" s="8"/>
      <c r="B881" s="87"/>
    </row>
    <row r="882" spans="1:2" ht="12.75" hidden="1">
      <c r="A882" s="8"/>
      <c r="B882" s="87"/>
    </row>
    <row r="883" spans="1:2" ht="12.75" hidden="1">
      <c r="A883" s="8"/>
      <c r="B883" s="87"/>
    </row>
    <row r="884" spans="1:2" ht="12.75" hidden="1">
      <c r="A884" s="8"/>
      <c r="B884" s="87"/>
    </row>
    <row r="885" spans="1:2" ht="12.75" hidden="1">
      <c r="A885" s="8"/>
      <c r="B885" s="87"/>
    </row>
    <row r="886" spans="1:2" ht="12.75" hidden="1">
      <c r="A886" s="8"/>
      <c r="B886" s="87"/>
    </row>
    <row r="887" spans="1:2" ht="12.75" hidden="1">
      <c r="A887" s="8"/>
      <c r="B887" s="87"/>
    </row>
    <row r="888" spans="1:2" ht="12.75" hidden="1">
      <c r="A888" s="8"/>
      <c r="B888" s="87"/>
    </row>
    <row r="889" spans="1:2" ht="12.75" hidden="1">
      <c r="A889" s="8"/>
      <c r="B889" s="87"/>
    </row>
    <row r="890" spans="1:2" ht="12.75" hidden="1">
      <c r="A890" s="8"/>
      <c r="B890" s="87"/>
    </row>
    <row r="891" spans="1:2" ht="12.75" hidden="1">
      <c r="A891" s="8"/>
      <c r="B891" s="87"/>
    </row>
    <row r="892" spans="1:2" ht="12.75" hidden="1">
      <c r="A892" s="8"/>
      <c r="B892" s="87"/>
    </row>
    <row r="893" spans="1:2" ht="12.75" hidden="1">
      <c r="A893" s="8"/>
      <c r="B893" s="87"/>
    </row>
    <row r="894" spans="1:2" ht="12.75" hidden="1">
      <c r="A894" s="8"/>
      <c r="B894" s="87"/>
    </row>
    <row r="895" spans="1:2" ht="12.75" hidden="1">
      <c r="A895" s="8"/>
      <c r="B895" s="87"/>
    </row>
    <row r="896" spans="1:2" ht="12.75" hidden="1">
      <c r="A896" s="8"/>
      <c r="B896" s="87"/>
    </row>
    <row r="897" spans="1:2" ht="12.75" hidden="1">
      <c r="A897" s="8"/>
      <c r="B897" s="87"/>
    </row>
    <row r="898" spans="1:2" ht="12.75" hidden="1">
      <c r="A898" s="8"/>
      <c r="B898" s="87"/>
    </row>
    <row r="899" spans="1:2" ht="12.75" hidden="1">
      <c r="A899" s="8"/>
      <c r="B899" s="87"/>
    </row>
    <row r="900" spans="1:2" ht="12.75" hidden="1">
      <c r="A900" s="8"/>
      <c r="B900" s="87"/>
    </row>
    <row r="901" spans="1:2" ht="12.75" hidden="1">
      <c r="A901" s="8"/>
      <c r="B901" s="87"/>
    </row>
    <row r="902" spans="1:2" ht="12.75" hidden="1">
      <c r="A902" s="8"/>
      <c r="B902" s="87"/>
    </row>
    <row r="903" spans="1:2" ht="12.75" hidden="1">
      <c r="A903" s="8"/>
      <c r="B903" s="87"/>
    </row>
    <row r="904" spans="1:2" ht="12.75" hidden="1">
      <c r="A904" s="8"/>
      <c r="B904" s="87"/>
    </row>
    <row r="905" spans="1:2" ht="12.75" hidden="1">
      <c r="A905" s="8"/>
      <c r="B905" s="87"/>
    </row>
    <row r="906" spans="1:2" ht="12.75" hidden="1">
      <c r="A906" s="8"/>
      <c r="B906" s="87"/>
    </row>
    <row r="907" spans="1:2" ht="12.75" hidden="1">
      <c r="A907" s="8"/>
      <c r="B907" s="87"/>
    </row>
    <row r="908" spans="1:2" ht="12.75" hidden="1">
      <c r="A908" s="8"/>
      <c r="B908" s="87"/>
    </row>
    <row r="909" spans="1:2" ht="12.75" hidden="1">
      <c r="A909" s="8"/>
      <c r="B909" s="87"/>
    </row>
    <row r="910" spans="1:2" ht="12.75" hidden="1">
      <c r="A910" s="8"/>
      <c r="B910" s="87"/>
    </row>
    <row r="911" spans="1:2" ht="12.75" hidden="1">
      <c r="A911" s="8"/>
      <c r="B911" s="87"/>
    </row>
    <row r="912" spans="1:2" ht="12.75" hidden="1">
      <c r="A912" s="8"/>
      <c r="B912" s="87"/>
    </row>
    <row r="913" spans="1:2" ht="12.75" hidden="1">
      <c r="A913" s="8"/>
      <c r="B913" s="87"/>
    </row>
    <row r="914" spans="1:2" ht="12.75" hidden="1">
      <c r="A914" s="8"/>
      <c r="B914" s="87"/>
    </row>
    <row r="915" spans="1:2" ht="12.75" hidden="1">
      <c r="A915" s="8"/>
      <c r="B915" s="87"/>
    </row>
    <row r="916" spans="1:2" ht="12.75" hidden="1">
      <c r="A916" s="8"/>
      <c r="B916" s="87"/>
    </row>
    <row r="917" spans="1:2" ht="12.75" hidden="1">
      <c r="A917" s="8"/>
      <c r="B917" s="87"/>
    </row>
    <row r="918" spans="1:2" ht="12.75" hidden="1">
      <c r="A918" s="8"/>
      <c r="B918" s="87"/>
    </row>
    <row r="919" spans="1:2" ht="12.75" hidden="1">
      <c r="A919" s="8"/>
      <c r="B919" s="87"/>
    </row>
    <row r="920" spans="1:2" ht="12.75" hidden="1">
      <c r="A920" s="8"/>
      <c r="B920" s="87"/>
    </row>
    <row r="921" spans="1:2" ht="12.75" hidden="1">
      <c r="A921" s="8"/>
      <c r="B921" s="87"/>
    </row>
    <row r="922" spans="1:2" ht="12.75" hidden="1">
      <c r="A922" s="8"/>
      <c r="B922" s="87"/>
    </row>
    <row r="923" spans="1:2" ht="12.75" hidden="1">
      <c r="A923" s="8"/>
      <c r="B923" s="87"/>
    </row>
    <row r="924" spans="1:2" ht="12.75" hidden="1">
      <c r="A924" s="8"/>
      <c r="B924" s="87"/>
    </row>
    <row r="925" spans="1:2" ht="12.75" hidden="1">
      <c r="A925" s="8"/>
      <c r="B925" s="87"/>
    </row>
    <row r="926" spans="1:2" ht="12.75" hidden="1">
      <c r="A926" s="8"/>
      <c r="B926" s="87"/>
    </row>
    <row r="927" spans="1:2" ht="12.75" hidden="1">
      <c r="A927" s="8"/>
      <c r="B927" s="87"/>
    </row>
    <row r="928" spans="1:2" ht="12.75" hidden="1">
      <c r="A928" s="8"/>
      <c r="B928" s="87"/>
    </row>
    <row r="929" spans="1:2" ht="12.75" hidden="1">
      <c r="A929" s="8"/>
      <c r="B929" s="87"/>
    </row>
    <row r="930" spans="1:2" ht="12.75" hidden="1">
      <c r="A930" s="8"/>
      <c r="B930" s="87"/>
    </row>
    <row r="931" spans="1:2" ht="12.75" hidden="1">
      <c r="A931" s="8"/>
      <c r="B931" s="87"/>
    </row>
    <row r="932" spans="1:2" ht="12.75" hidden="1">
      <c r="A932" s="8"/>
      <c r="B932" s="87"/>
    </row>
    <row r="933" spans="1:2" ht="12.75" hidden="1">
      <c r="A933" s="8"/>
      <c r="B933" s="87"/>
    </row>
    <row r="934" spans="1:2" ht="12.75" hidden="1">
      <c r="A934" s="8"/>
      <c r="B934" s="87"/>
    </row>
    <row r="935" spans="1:2" ht="12.75" hidden="1">
      <c r="A935" s="8"/>
      <c r="B935" s="87"/>
    </row>
    <row r="936" spans="1:2" ht="12.75" hidden="1">
      <c r="A936" s="8"/>
      <c r="B936" s="87"/>
    </row>
    <row r="937" spans="1:2" ht="12.75" hidden="1">
      <c r="A937" s="8"/>
      <c r="B937" s="87"/>
    </row>
    <row r="938" spans="1:2" ht="12.75" hidden="1">
      <c r="A938" s="8"/>
      <c r="B938" s="87"/>
    </row>
    <row r="939" spans="1:2" ht="12.75" hidden="1">
      <c r="A939" s="8"/>
      <c r="B939" s="87"/>
    </row>
    <row r="940" spans="1:2" ht="12.75" hidden="1">
      <c r="A940" s="8"/>
      <c r="B940" s="87"/>
    </row>
    <row r="941" spans="1:2" ht="12.75" hidden="1">
      <c r="A941" s="8"/>
      <c r="B941" s="87"/>
    </row>
    <row r="942" spans="1:2" ht="12.75" hidden="1">
      <c r="A942" s="8"/>
      <c r="B942" s="87"/>
    </row>
    <row r="943" spans="1:2" ht="12.75" hidden="1">
      <c r="A943" s="8"/>
      <c r="B943" s="87"/>
    </row>
    <row r="944" spans="1:2" ht="12.75" hidden="1">
      <c r="A944" s="8"/>
      <c r="B944" s="87"/>
    </row>
    <row r="945" spans="1:2" ht="12.75" hidden="1">
      <c r="A945" s="8"/>
      <c r="B945" s="87"/>
    </row>
    <row r="946" spans="1:2" ht="12.75" hidden="1">
      <c r="A946" s="8"/>
      <c r="B946" s="87"/>
    </row>
    <row r="947" spans="1:2" ht="12.75" hidden="1">
      <c r="A947" s="8"/>
      <c r="B947" s="87"/>
    </row>
    <row r="948" spans="1:2" ht="12.75" hidden="1">
      <c r="A948" s="8"/>
      <c r="B948" s="87"/>
    </row>
    <row r="949" spans="1:2" ht="12.75" hidden="1">
      <c r="A949" s="8"/>
      <c r="B949" s="87"/>
    </row>
    <row r="950" spans="1:2" ht="12.75" hidden="1">
      <c r="A950" s="8"/>
      <c r="B950" s="87"/>
    </row>
    <row r="951" spans="1:2" ht="12.75" hidden="1">
      <c r="A951" s="8"/>
      <c r="B951" s="87"/>
    </row>
    <row r="952" spans="1:2" ht="12.75" hidden="1">
      <c r="A952" s="8"/>
      <c r="B952" s="87"/>
    </row>
    <row r="953" spans="1:2" ht="12.75" hidden="1">
      <c r="A953" s="8"/>
      <c r="B953" s="87"/>
    </row>
    <row r="954" spans="1:2" ht="12.75" hidden="1">
      <c r="A954" s="8"/>
      <c r="B954" s="87"/>
    </row>
    <row r="955" spans="1:2" ht="12.75" hidden="1">
      <c r="A955" s="8"/>
      <c r="B955" s="87"/>
    </row>
    <row r="956" spans="1:2" ht="12.75" hidden="1">
      <c r="A956" s="8"/>
      <c r="B956" s="87"/>
    </row>
    <row r="957" spans="1:2" ht="12.75" hidden="1">
      <c r="A957" s="8"/>
      <c r="B957" s="87"/>
    </row>
    <row r="958" spans="1:2" ht="12.75" hidden="1">
      <c r="A958" s="8"/>
      <c r="B958" s="87"/>
    </row>
    <row r="959" spans="1:2" ht="12.75" hidden="1">
      <c r="A959" s="8"/>
      <c r="B959" s="87"/>
    </row>
    <row r="960" spans="1:2" ht="12.75" hidden="1">
      <c r="A960" s="8"/>
      <c r="B960" s="87"/>
    </row>
    <row r="961" spans="1:2" ht="12.75" hidden="1">
      <c r="A961" s="8"/>
      <c r="B961" s="87"/>
    </row>
    <row r="962" spans="1:2" ht="12.75" hidden="1">
      <c r="A962" s="8"/>
      <c r="B962" s="87"/>
    </row>
    <row r="963" spans="1:2" ht="12.75" hidden="1">
      <c r="A963" s="8"/>
      <c r="B963" s="87"/>
    </row>
    <row r="964" spans="1:2" ht="12.75" hidden="1">
      <c r="A964" s="8"/>
      <c r="B964" s="87"/>
    </row>
    <row r="965" spans="1:2" ht="12.75" hidden="1">
      <c r="A965" s="8"/>
      <c r="B965" s="87"/>
    </row>
    <row r="966" spans="1:2" ht="12.75" hidden="1">
      <c r="A966" s="8"/>
      <c r="B966" s="87"/>
    </row>
    <row r="967" spans="1:2" ht="12.75" hidden="1">
      <c r="A967" s="8"/>
      <c r="B967" s="87"/>
    </row>
    <row r="968" spans="1:2" ht="12.75" hidden="1">
      <c r="A968" s="8"/>
      <c r="B968" s="87"/>
    </row>
    <row r="969" spans="1:2" ht="12.75" hidden="1">
      <c r="A969" s="8"/>
      <c r="B969" s="87"/>
    </row>
    <row r="970" spans="1:2" ht="12.75" hidden="1">
      <c r="A970" s="8"/>
      <c r="B970" s="87"/>
    </row>
    <row r="971" spans="1:2" ht="12.75" hidden="1">
      <c r="A971" s="8"/>
      <c r="B971" s="87"/>
    </row>
    <row r="972" spans="1:2" ht="12.75" hidden="1">
      <c r="A972" s="8"/>
      <c r="B972" s="87"/>
    </row>
    <row r="973" spans="1:2" ht="12.75" hidden="1">
      <c r="A973" s="8"/>
      <c r="B973" s="87"/>
    </row>
    <row r="974" spans="1:2" ht="12.75" hidden="1">
      <c r="A974" s="8"/>
      <c r="B974" s="87"/>
    </row>
    <row r="975" spans="1:2" ht="12.75" hidden="1">
      <c r="A975" s="8"/>
      <c r="B975" s="87"/>
    </row>
    <row r="976" spans="1:2" ht="12.75" hidden="1">
      <c r="A976" s="8"/>
      <c r="B976" s="87"/>
    </row>
    <row r="977" spans="1:2" ht="12.75" hidden="1">
      <c r="A977" s="8"/>
      <c r="B977" s="87"/>
    </row>
    <row r="978" spans="1:2" ht="12.75" hidden="1">
      <c r="A978" s="8"/>
      <c r="B978" s="87"/>
    </row>
    <row r="979" spans="1:2" ht="12.75" hidden="1">
      <c r="A979" s="8"/>
      <c r="B979" s="87"/>
    </row>
    <row r="980" spans="1:2" ht="12.75" hidden="1">
      <c r="A980" s="8"/>
      <c r="B980" s="87"/>
    </row>
    <row r="981" spans="1:2" ht="12.75" hidden="1">
      <c r="A981" s="8"/>
      <c r="B981" s="87"/>
    </row>
    <row r="982" spans="1:2" ht="12.75" hidden="1">
      <c r="A982" s="8"/>
      <c r="B982" s="87"/>
    </row>
    <row r="983" spans="1:2" ht="12.75" hidden="1">
      <c r="A983" s="8"/>
      <c r="B983" s="87"/>
    </row>
    <row r="984" spans="1:2" ht="12.75" hidden="1">
      <c r="A984" s="8"/>
      <c r="B984" s="87"/>
    </row>
    <row r="985" spans="1:2" ht="12.75" hidden="1">
      <c r="A985" s="8"/>
      <c r="B985" s="87"/>
    </row>
    <row r="986" spans="1:2" ht="12.75" hidden="1">
      <c r="A986" s="8"/>
      <c r="B986" s="87"/>
    </row>
    <row r="987" spans="1:2" ht="12.75" hidden="1">
      <c r="A987" s="8"/>
      <c r="B987" s="87"/>
    </row>
    <row r="988" spans="1:2" ht="12.75" hidden="1">
      <c r="A988" s="8"/>
      <c r="B988" s="87"/>
    </row>
    <row r="989" spans="1:2" ht="12.75" hidden="1">
      <c r="A989" s="8"/>
      <c r="B989" s="87"/>
    </row>
    <row r="990" spans="1:2" ht="12.75" hidden="1">
      <c r="A990" s="8"/>
      <c r="B990" s="87"/>
    </row>
    <row r="991" spans="1:2" ht="12.75" hidden="1">
      <c r="A991" s="8"/>
      <c r="B991" s="87"/>
    </row>
    <row r="992" spans="1:2" ht="12.75" hidden="1">
      <c r="A992" s="8"/>
      <c r="B992" s="87"/>
    </row>
    <row r="993" spans="1:3" ht="12.75" hidden="1">
      <c r="A993" s="8"/>
      <c r="B993" s="87"/>
    </row>
    <row r="994" spans="1:3" ht="12.75" hidden="1">
      <c r="A994" s="8"/>
      <c r="B994" s="87"/>
    </row>
    <row r="995" spans="1:3" ht="12.75" hidden="1">
      <c r="A995" s="8"/>
      <c r="B995" s="87"/>
    </row>
    <row r="996" spans="1:3" ht="12.75" hidden="1">
      <c r="A996" s="8"/>
      <c r="B996" s="87"/>
    </row>
    <row r="997" spans="1:3" ht="12.75" hidden="1">
      <c r="A997" s="8"/>
      <c r="B997" s="87"/>
    </row>
    <row r="998" spans="1:3" ht="12.75" hidden="1">
      <c r="A998" s="8"/>
      <c r="B998" s="87"/>
    </row>
    <row r="999" spans="1:3" ht="12.75" hidden="1">
      <c r="A999" s="8"/>
      <c r="B999" s="87"/>
    </row>
    <row r="1000" spans="1:3" ht="12.75" hidden="1">
      <c r="A1000" s="8"/>
      <c r="B1000" s="87"/>
    </row>
    <row r="1001" spans="1:3" ht="15.75" customHeight="1">
      <c r="C1001" s="55" t="s">
        <v>78</v>
      </c>
    </row>
    <row r="1002" spans="1:3" ht="15.75" customHeight="1">
      <c r="C1002" s="55" t="s">
        <v>79</v>
      </c>
    </row>
    <row r="1003" spans="1:3" ht="15.75" customHeight="1"/>
    <row r="1004" spans="1:3" ht="15.75" customHeight="1"/>
  </sheetData>
  <protectedRanges>
    <protectedRange algorithmName="SHA-512" hashValue="gAZg5d5kYqursktuzGB74d2GrpcQ4YaavprDRO3iGAvaYqhcKB40qnNQ+moCB+j0V/k4rsqFVKn9ASSJ4Rapfw==" saltValue="WckMgauzLuhLPb/Z5e5eCQ==" spinCount="100000" sqref="B1:Q3" name="Range1"/>
    <protectedRange algorithmName="SHA-512" hashValue="s+nUXGqcmqCM+ebRjylzVxg4aWbWDTaMq/T+RNSnICPXS2FjdrYlg4V0uXIONON/YCB9+J9XM8oXe1mn6oK7iQ==" saltValue="+LY/8tX01uqkzfZBrxuiWA==" spinCount="100000" sqref="K4:M15" name="Range2"/>
    <protectedRange algorithmName="SHA-512" hashValue="A/ebF7kbiaxqXK7X+xTtv8jWph0Wit1DKi1Ndlr80xIX4isKsTT/NO2wJOuO7wD0u0mM2P4zIeGuxvFjYx0WBQ==" saltValue="EEkxuxrwTXsl6mYj60etAQ==" spinCount="100000" sqref="O5:Q18" name="Range3"/>
    <protectedRange algorithmName="SHA-512" hashValue="KGC1dnPSagvZZnkEWqp5msrepsPlh0XzNmI8GpUwoJXaRA1huYfyNsYsrq/5SNX6Fyhfz8fUqIDnA7GJVQ+KKg==" saltValue="TGsICT7ADka56vpekqAM/A==" spinCount="100000" sqref="B9:H10" name="Range4"/>
    <protectedRange algorithmName="SHA-512" hashValue="iM6TiK1Z0WfY/jxl2cb5mmXrZGCnm7m7K+kM4tpxWLr5AYONynY3A1+gq44KzOC1Xz28qS+xwEDYyGCtKp3zfg==" saltValue="1qbX0H3A8IGiqt8qTrw1XQ==" spinCount="100000" sqref="A20 H21 B17:C19 B21:C29 D17:G29 J17:M29 H17:I20 H22:I29" name="Range5"/>
  </protectedRanges>
  <mergeCells count="69">
    <mergeCell ref="E21:G21"/>
    <mergeCell ref="C24:G24"/>
    <mergeCell ref="O21:Q21"/>
    <mergeCell ref="B7:C7"/>
    <mergeCell ref="D7:E7"/>
    <mergeCell ref="G7:H7"/>
    <mergeCell ref="K7:L7"/>
    <mergeCell ref="B8:E8"/>
    <mergeCell ref="G8:J8"/>
    <mergeCell ref="D9:E9"/>
    <mergeCell ref="G9:H9"/>
    <mergeCell ref="O9:Q9"/>
    <mergeCell ref="B9:C9"/>
    <mergeCell ref="B10:C10"/>
    <mergeCell ref="D10:E10"/>
    <mergeCell ref="G10:H10"/>
    <mergeCell ref="K10:L10"/>
    <mergeCell ref="O10:Q10"/>
    <mergeCell ref="K9:L9"/>
    <mergeCell ref="D6:E6"/>
    <mergeCell ref="G6:H6"/>
    <mergeCell ref="K6:L6"/>
    <mergeCell ref="B6:C6"/>
    <mergeCell ref="G3:H3"/>
    <mergeCell ref="K3:L3"/>
    <mergeCell ref="K4:L4"/>
    <mergeCell ref="O4:Q4"/>
    <mergeCell ref="D3:E3"/>
    <mergeCell ref="O3:Q3"/>
    <mergeCell ref="B3:C3"/>
    <mergeCell ref="B4:C4"/>
    <mergeCell ref="D4:E4"/>
    <mergeCell ref="G4:H4"/>
    <mergeCell ref="B5:E5"/>
    <mergeCell ref="G5:J5"/>
    <mergeCell ref="B1:E1"/>
    <mergeCell ref="G1:M1"/>
    <mergeCell ref="O1:Q1"/>
    <mergeCell ref="B2:E2"/>
    <mergeCell ref="G2:J2"/>
    <mergeCell ref="R15:S15"/>
    <mergeCell ref="O17:Q17"/>
    <mergeCell ref="O18:P18"/>
    <mergeCell ref="O19:P19"/>
    <mergeCell ref="O15:Q15"/>
    <mergeCell ref="H21:L21"/>
    <mergeCell ref="B20:D20"/>
    <mergeCell ref="I19:L20"/>
    <mergeCell ref="O11:Q13"/>
    <mergeCell ref="K12:L12"/>
    <mergeCell ref="K13:M13"/>
    <mergeCell ref="O14:Q14"/>
    <mergeCell ref="H14:J14"/>
    <mergeCell ref="K14:L14"/>
    <mergeCell ref="C14:D14"/>
    <mergeCell ref="C15:D15"/>
    <mergeCell ref="B14:B15"/>
    <mergeCell ref="B11:E13"/>
    <mergeCell ref="E14:G14"/>
    <mergeCell ref="G11:J13"/>
    <mergeCell ref="E15:G15"/>
    <mergeCell ref="B17:D17"/>
    <mergeCell ref="E17:G17"/>
    <mergeCell ref="E18:G18"/>
    <mergeCell ref="O20:P20"/>
    <mergeCell ref="H15:J15"/>
    <mergeCell ref="K15:L15"/>
    <mergeCell ref="E19:G19"/>
    <mergeCell ref="E20:G20"/>
  </mergeCells>
  <hyperlinks>
    <hyperlink ref="C24" r:id="rId1" xr:uid="{00000000-0004-0000-0100-000000000000}"/>
    <hyperlink ref="C24:G24" r:id="rId2" display="PLEASE WATCH THE VIDEO ON HOW TO USE THE CALCULATOR" xr:uid="{00000000-0004-0000-0100-000001000000}"/>
  </hyperlinks>
  <pageMargins left="0.7" right="0.7" top="0.75" bottom="0.75" header="0.3" footer="0.3"/>
  <pageSetup orientation="portrait" horizontalDpi="300" verticalDpi="300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7030A0"/>
    <outlinePr summaryBelow="0" summaryRight="0"/>
  </sheetPr>
  <dimension ref="A1:AC1000"/>
  <sheetViews>
    <sheetView showGridLines="0" zoomScale="110" zoomScaleNormal="110" workbookViewId="0">
      <selection activeCell="D4" sqref="D4:E4"/>
    </sheetView>
  </sheetViews>
  <sheetFormatPr defaultColWidth="14.5703125" defaultRowHeight="15.75" customHeight="1"/>
  <cols>
    <col min="1" max="1" width="1.42578125" customWidth="1"/>
    <col min="3" max="3" width="15.5703125" customWidth="1"/>
    <col min="4" max="4" width="20.28515625" customWidth="1"/>
    <col min="6" max="6" width="0.7109375" customWidth="1"/>
    <col min="7" max="7" width="20.28515625" customWidth="1"/>
    <col min="8" max="8" width="7.7109375" customWidth="1"/>
    <col min="9" max="9" width="28.85546875" customWidth="1"/>
    <col min="10" max="10" width="14.140625" customWidth="1"/>
    <col min="11" max="11" width="21.28515625" customWidth="1"/>
    <col min="12" max="12" width="7" customWidth="1"/>
    <col min="13" max="13" width="27.7109375" customWidth="1"/>
    <col min="14" max="14" width="0.5703125" customWidth="1"/>
    <col min="15" max="15" width="34" customWidth="1"/>
    <col min="16" max="16" width="3.5703125" customWidth="1"/>
    <col min="17" max="17" width="29.5703125" customWidth="1"/>
    <col min="18" max="29" width="14.5703125" hidden="1"/>
  </cols>
  <sheetData>
    <row r="1" spans="1:19" ht="23.25">
      <c r="A1" s="1"/>
      <c r="B1" s="462" t="s">
        <v>34</v>
      </c>
      <c r="C1" s="376"/>
      <c r="D1" s="376"/>
      <c r="E1" s="376"/>
      <c r="G1" s="462" t="s">
        <v>35</v>
      </c>
      <c r="H1" s="376"/>
      <c r="I1" s="376"/>
      <c r="J1" s="376"/>
      <c r="K1" s="376"/>
      <c r="L1" s="376"/>
      <c r="M1" s="376"/>
      <c r="O1" s="462" t="s">
        <v>36</v>
      </c>
      <c r="P1" s="376"/>
      <c r="Q1" s="376"/>
    </row>
    <row r="2" spans="1:19" ht="4.5" customHeight="1">
      <c r="A2" s="3"/>
      <c r="B2" s="409"/>
      <c r="C2" s="376"/>
      <c r="D2" s="376"/>
      <c r="E2" s="376"/>
      <c r="G2" s="409"/>
      <c r="H2" s="376"/>
      <c r="I2" s="376"/>
      <c r="J2" s="376"/>
    </row>
    <row r="3" spans="1:19" ht="18">
      <c r="A3" s="2"/>
      <c r="B3" s="463" t="s">
        <v>37</v>
      </c>
      <c r="C3" s="376"/>
      <c r="D3" s="463" t="s">
        <v>38</v>
      </c>
      <c r="E3" s="376"/>
      <c r="G3" s="463" t="s">
        <v>38</v>
      </c>
      <c r="H3" s="376"/>
      <c r="I3" s="154" t="s">
        <v>39</v>
      </c>
      <c r="J3" s="154" t="s">
        <v>40</v>
      </c>
      <c r="K3" s="456" t="s">
        <v>41</v>
      </c>
      <c r="L3" s="376"/>
      <c r="M3" s="153" t="s">
        <v>28</v>
      </c>
      <c r="O3" s="456" t="s">
        <v>42</v>
      </c>
      <c r="P3" s="376"/>
      <c r="Q3" s="376"/>
    </row>
    <row r="4" spans="1:19" ht="23.25">
      <c r="A4" s="150"/>
      <c r="B4" s="464">
        <v>0.05</v>
      </c>
      <c r="C4" s="403"/>
      <c r="D4" s="402">
        <v>46000</v>
      </c>
      <c r="E4" s="403"/>
      <c r="G4" s="451">
        <f>D4</f>
        <v>46000</v>
      </c>
      <c r="H4" s="376"/>
      <c r="I4" s="53">
        <v>47000</v>
      </c>
      <c r="J4" s="54">
        <v>1</v>
      </c>
      <c r="K4" s="452">
        <f>(D10*I4)</f>
        <v>4.6999999999999999E-4</v>
      </c>
      <c r="L4" s="376"/>
      <c r="M4" s="159">
        <f>(K4-C15)*J4</f>
        <v>9.999999999999972E-6</v>
      </c>
      <c r="O4" s="461">
        <v>50</v>
      </c>
      <c r="P4" s="424"/>
      <c r="Q4" s="403"/>
    </row>
    <row r="5" spans="1:19" ht="9.75" customHeight="1">
      <c r="A5" s="3"/>
      <c r="B5" s="409"/>
      <c r="C5" s="376"/>
      <c r="D5" s="376"/>
      <c r="E5" s="376"/>
      <c r="G5" s="409"/>
      <c r="H5" s="376"/>
      <c r="I5" s="376"/>
      <c r="J5" s="376"/>
      <c r="O5" s="87"/>
      <c r="P5" s="87"/>
      <c r="Q5" s="87"/>
    </row>
    <row r="6" spans="1:19" ht="18">
      <c r="A6" s="4"/>
      <c r="B6" s="456" t="s">
        <v>43</v>
      </c>
      <c r="C6" s="376"/>
      <c r="D6" s="456" t="s">
        <v>44</v>
      </c>
      <c r="E6" s="376"/>
      <c r="G6" s="456" t="s">
        <v>45</v>
      </c>
      <c r="H6" s="376"/>
      <c r="I6" s="153" t="s">
        <v>46</v>
      </c>
      <c r="J6" s="153" t="s">
        <v>40</v>
      </c>
      <c r="K6" s="456" t="s">
        <v>41</v>
      </c>
      <c r="L6" s="376"/>
      <c r="M6" s="153" t="s">
        <v>28</v>
      </c>
      <c r="O6" s="153" t="s">
        <v>28</v>
      </c>
      <c r="P6" s="5"/>
      <c r="Q6" s="153" t="s">
        <v>47</v>
      </c>
    </row>
    <row r="7" spans="1:19" ht="23.25">
      <c r="A7" s="6"/>
      <c r="B7" s="466">
        <v>0.01</v>
      </c>
      <c r="C7" s="403"/>
      <c r="D7" s="402">
        <v>45500</v>
      </c>
      <c r="E7" s="403"/>
      <c r="G7" s="423">
        <v>4</v>
      </c>
      <c r="H7" s="403"/>
      <c r="I7" s="53">
        <v>47500</v>
      </c>
      <c r="J7" s="54">
        <v>0</v>
      </c>
      <c r="K7" s="452">
        <f>D10*I7</f>
        <v>4.75E-4</v>
      </c>
      <c r="L7" s="376"/>
      <c r="M7" s="159">
        <f>(K7-C15)*J7</f>
        <v>0</v>
      </c>
      <c r="O7" s="160">
        <f>M15*O4</f>
        <v>9.2000000000000068E-4</v>
      </c>
      <c r="P7" s="59"/>
      <c r="Q7" s="14">
        <f>B10*O4</f>
        <v>2.5000000000000001E-4</v>
      </c>
    </row>
    <row r="8" spans="1:19" ht="7.5" customHeight="1">
      <c r="A8" s="3"/>
      <c r="B8" s="409"/>
      <c r="C8" s="376"/>
      <c r="D8" s="376"/>
      <c r="E8" s="376"/>
      <c r="G8" s="409"/>
      <c r="H8" s="376"/>
      <c r="I8" s="376"/>
      <c r="J8" s="376"/>
      <c r="O8" s="87"/>
      <c r="P8" s="87"/>
      <c r="Q8" s="87"/>
    </row>
    <row r="9" spans="1:19" ht="18">
      <c r="A9" s="4"/>
      <c r="B9" s="456" t="s">
        <v>47</v>
      </c>
      <c r="C9" s="376"/>
      <c r="D9" s="456" t="s">
        <v>48</v>
      </c>
      <c r="E9" s="376"/>
      <c r="G9" s="456" t="s">
        <v>49</v>
      </c>
      <c r="H9" s="376"/>
      <c r="I9" s="153" t="s">
        <v>50</v>
      </c>
      <c r="J9" s="153" t="s">
        <v>40</v>
      </c>
      <c r="K9" s="456" t="s">
        <v>41</v>
      </c>
      <c r="L9" s="376"/>
      <c r="M9" s="153" t="s">
        <v>28</v>
      </c>
      <c r="O9" s="456" t="s">
        <v>51</v>
      </c>
      <c r="P9" s="376"/>
      <c r="Q9" s="376"/>
    </row>
    <row r="10" spans="1:19" ht="23.25">
      <c r="A10" s="150"/>
      <c r="B10" s="465">
        <f>(B4*B7)/100</f>
        <v>5.0000000000000004E-6</v>
      </c>
      <c r="C10" s="376"/>
      <c r="D10" s="451">
        <f>B10/(D4-D7)</f>
        <v>1E-8</v>
      </c>
      <c r="E10" s="376"/>
      <c r="G10" s="451">
        <f>(G4*G7)/100+G4</f>
        <v>47840</v>
      </c>
      <c r="H10" s="376"/>
      <c r="I10" s="53">
        <v>48000</v>
      </c>
      <c r="J10" s="54">
        <v>0</v>
      </c>
      <c r="K10" s="452">
        <f>D10*I10</f>
        <v>4.8000000000000001E-4</v>
      </c>
      <c r="L10" s="376"/>
      <c r="M10" s="159">
        <f>(K10-C15)*J10</f>
        <v>0</v>
      </c>
      <c r="O10" s="460">
        <f>(D4-D7)/O4-D4</f>
        <v>-45990</v>
      </c>
      <c r="P10" s="376"/>
      <c r="Q10" s="376"/>
    </row>
    <row r="11" spans="1:19" ht="8.25" customHeight="1">
      <c r="A11" s="7"/>
      <c r="B11" s="455" t="s">
        <v>52</v>
      </c>
      <c r="C11" s="376"/>
      <c r="D11" s="376"/>
      <c r="E11" s="376"/>
      <c r="G11" s="394" t="s">
        <v>53</v>
      </c>
      <c r="H11" s="376"/>
      <c r="I11" s="376"/>
      <c r="J11" s="376"/>
      <c r="K11" s="96"/>
      <c r="L11" s="96"/>
      <c r="M11" s="97"/>
      <c r="O11" s="367" t="s">
        <v>80</v>
      </c>
      <c r="P11" s="376"/>
      <c r="Q11" s="376"/>
    </row>
    <row r="12" spans="1:19" ht="21.75" customHeight="1">
      <c r="A12" s="7"/>
      <c r="B12" s="376"/>
      <c r="C12" s="376"/>
      <c r="D12" s="376"/>
      <c r="E12" s="376"/>
      <c r="G12" s="376"/>
      <c r="H12" s="376"/>
      <c r="I12" s="376"/>
      <c r="J12" s="376"/>
      <c r="K12" s="427" t="s">
        <v>17</v>
      </c>
      <c r="L12" s="376"/>
      <c r="M12" s="161">
        <f>SUM(M4,M7,M10)</f>
        <v>9.999999999999972E-6</v>
      </c>
      <c r="O12" s="376"/>
      <c r="P12" s="376"/>
      <c r="Q12" s="376"/>
    </row>
    <row r="13" spans="1:19" ht="12.75" customHeight="1">
      <c r="A13" s="7"/>
      <c r="B13" s="376"/>
      <c r="C13" s="376"/>
      <c r="D13" s="376"/>
      <c r="E13" s="376"/>
      <c r="G13" s="376"/>
      <c r="H13" s="376"/>
      <c r="I13" s="376"/>
      <c r="J13" s="376"/>
      <c r="K13" s="397"/>
      <c r="L13" s="376"/>
      <c r="M13" s="376"/>
      <c r="O13" s="376"/>
      <c r="P13" s="376"/>
      <c r="Q13" s="376"/>
    </row>
    <row r="14" spans="1:19" ht="18">
      <c r="A14" s="8"/>
      <c r="B14" s="432"/>
      <c r="C14" s="447" t="s">
        <v>55</v>
      </c>
      <c r="D14" s="376"/>
      <c r="H14" s="456" t="s">
        <v>49</v>
      </c>
      <c r="I14" s="376"/>
      <c r="J14" s="376"/>
      <c r="K14" s="456" t="s">
        <v>41</v>
      </c>
      <c r="L14" s="376"/>
      <c r="M14" s="153" t="s">
        <v>28</v>
      </c>
      <c r="O14" s="456" t="s">
        <v>57</v>
      </c>
      <c r="P14" s="376"/>
      <c r="Q14" s="376"/>
      <c r="R14" s="4"/>
      <c r="S14" s="9"/>
    </row>
    <row r="15" spans="1:19" ht="23.25">
      <c r="A15" s="8"/>
      <c r="B15" s="376"/>
      <c r="C15" s="448">
        <f>(D4*D10)</f>
        <v>4.6000000000000001E-4</v>
      </c>
      <c r="D15" s="376"/>
      <c r="H15" s="451">
        <f>G10</f>
        <v>47840</v>
      </c>
      <c r="I15" s="376"/>
      <c r="J15" s="376"/>
      <c r="K15" s="452">
        <f>D10*H15</f>
        <v>4.7840000000000003E-4</v>
      </c>
      <c r="L15" s="376"/>
      <c r="M15" s="159">
        <f>K15-C15</f>
        <v>1.8400000000000014E-5</v>
      </c>
      <c r="O15" s="460">
        <f>(D4-D7)/O4+D4</f>
        <v>46010</v>
      </c>
      <c r="P15" s="376"/>
      <c r="Q15" s="376"/>
      <c r="R15" s="375"/>
      <c r="S15" s="376"/>
    </row>
    <row r="16" spans="1:19" ht="9" customHeight="1">
      <c r="A16" s="8"/>
      <c r="B16" s="87"/>
      <c r="O16" s="9"/>
      <c r="P16" s="9"/>
      <c r="Q16" s="9"/>
    </row>
    <row r="17" spans="1:17" ht="17.25" customHeight="1">
      <c r="A17" s="8"/>
      <c r="B17" s="432"/>
      <c r="C17" s="376"/>
      <c r="D17" s="376"/>
      <c r="E17" s="376"/>
      <c r="G17" s="10"/>
      <c r="H17" s="10"/>
      <c r="I17" s="10"/>
      <c r="J17" s="10"/>
      <c r="K17" s="10"/>
      <c r="L17" s="10"/>
      <c r="M17" s="10"/>
      <c r="O17" s="457" t="s">
        <v>60</v>
      </c>
      <c r="P17" s="376"/>
      <c r="Q17" s="376"/>
    </row>
    <row r="18" spans="1:17" ht="20.25" customHeight="1">
      <c r="A18" s="8"/>
      <c r="B18" s="376"/>
      <c r="C18" s="376"/>
      <c r="D18" s="376"/>
      <c r="E18" s="376"/>
      <c r="G18" s="10"/>
      <c r="H18" s="458" t="s">
        <v>81</v>
      </c>
      <c r="I18" s="376"/>
      <c r="J18" s="376"/>
      <c r="K18" s="376"/>
      <c r="L18" s="376"/>
      <c r="M18" s="376"/>
      <c r="O18" s="459">
        <v>1</v>
      </c>
      <c r="P18" s="403"/>
      <c r="Q18" s="162" t="s">
        <v>23</v>
      </c>
    </row>
    <row r="19" spans="1:17" ht="21" customHeight="1">
      <c r="A19" s="8"/>
      <c r="B19" s="376"/>
      <c r="C19" s="376"/>
      <c r="D19" s="376"/>
      <c r="E19" s="376"/>
      <c r="G19" s="10"/>
      <c r="H19" s="458"/>
      <c r="I19" s="376"/>
      <c r="J19" s="376"/>
      <c r="K19" s="376"/>
      <c r="L19" s="376"/>
      <c r="M19" s="376"/>
      <c r="O19" s="437">
        <v>63000</v>
      </c>
      <c r="P19" s="403"/>
      <c r="Q19" s="11" t="s">
        <v>22</v>
      </c>
    </row>
    <row r="20" spans="1:17" ht="23.25" customHeight="1">
      <c r="A20" s="8"/>
      <c r="B20" s="87"/>
      <c r="G20" s="10"/>
      <c r="H20" s="453"/>
      <c r="I20" s="376"/>
      <c r="J20" s="376"/>
      <c r="K20" s="376"/>
      <c r="L20" s="376"/>
      <c r="M20" s="376"/>
      <c r="O20" s="454">
        <f>O18*O19</f>
        <v>63000</v>
      </c>
      <c r="P20" s="450"/>
      <c r="Q20" s="12" t="s">
        <v>37</v>
      </c>
    </row>
    <row r="21" spans="1:17" ht="21" customHeight="1">
      <c r="A21" s="8"/>
      <c r="B21" s="87"/>
      <c r="G21" s="10"/>
      <c r="H21" s="10"/>
      <c r="I21" s="10"/>
      <c r="J21" s="10"/>
      <c r="K21" s="10"/>
      <c r="L21" s="10"/>
      <c r="M21" s="10"/>
      <c r="O21" s="449">
        <f>(B7*O20)/100</f>
        <v>6.3</v>
      </c>
      <c r="P21" s="450"/>
      <c r="Q21" s="12" t="s">
        <v>47</v>
      </c>
    </row>
    <row r="22" spans="1:17" ht="23.25">
      <c r="A22" s="8"/>
      <c r="B22" s="87" t="s">
        <v>65</v>
      </c>
      <c r="C22" s="13" t="s">
        <v>82</v>
      </c>
      <c r="G22" s="10"/>
      <c r="H22" s="10"/>
      <c r="I22" s="10"/>
      <c r="J22" s="10"/>
      <c r="K22" s="10"/>
      <c r="L22" s="10"/>
      <c r="M22" s="10"/>
      <c r="O22" s="96"/>
      <c r="P22" s="96"/>
      <c r="Q22" s="96"/>
    </row>
    <row r="23" spans="1:17" ht="23.25">
      <c r="A23" s="8"/>
      <c r="B23" s="87"/>
      <c r="C23" s="13" t="s">
        <v>83</v>
      </c>
      <c r="G23" s="10"/>
      <c r="H23" s="10"/>
      <c r="I23" s="10"/>
      <c r="J23" s="10"/>
      <c r="K23" s="10"/>
      <c r="L23" s="10"/>
      <c r="M23" s="10"/>
      <c r="O23" s="445"/>
      <c r="P23" s="445"/>
      <c r="Q23" s="445"/>
    </row>
    <row r="24" spans="1:17" ht="12.75">
      <c r="A24" s="8"/>
      <c r="B24" s="87"/>
      <c r="O24" s="446"/>
      <c r="P24" s="446"/>
      <c r="Q24" s="446"/>
    </row>
    <row r="25" spans="1:17" ht="12.75">
      <c r="A25" s="8"/>
      <c r="B25" s="87" t="s">
        <v>70</v>
      </c>
      <c r="C25" s="13" t="s">
        <v>71</v>
      </c>
      <c r="O25" s="446"/>
      <c r="P25" s="446"/>
      <c r="Q25" s="446"/>
    </row>
    <row r="26" spans="1:17" ht="12.75">
      <c r="A26" s="8"/>
      <c r="B26" s="87"/>
      <c r="C26" s="13" t="s">
        <v>72</v>
      </c>
    </row>
    <row r="27" spans="1:17" ht="12.75">
      <c r="A27" s="8"/>
      <c r="B27" s="87"/>
      <c r="C27" s="13" t="s">
        <v>73</v>
      </c>
    </row>
    <row r="28" spans="1:17" ht="12.75">
      <c r="A28" s="8"/>
      <c r="B28" s="87"/>
      <c r="C28" s="13" t="s">
        <v>74</v>
      </c>
    </row>
    <row r="29" spans="1:17" ht="12.75">
      <c r="A29" s="8"/>
      <c r="B29" s="87"/>
      <c r="C29" s="13" t="s">
        <v>75</v>
      </c>
    </row>
    <row r="30" spans="1:17" ht="12.75">
      <c r="A30" s="8"/>
      <c r="B30" s="87"/>
    </row>
    <row r="31" spans="1:17" ht="12.75" hidden="1">
      <c r="A31" s="8"/>
      <c r="B31" s="87"/>
    </row>
    <row r="32" spans="1:17" ht="12.75" hidden="1">
      <c r="A32" s="8"/>
      <c r="B32" s="87"/>
    </row>
    <row r="33" spans="1:8" ht="12.75" hidden="1">
      <c r="A33" s="8"/>
      <c r="B33" s="87"/>
    </row>
    <row r="34" spans="1:8" ht="12.75" hidden="1">
      <c r="A34" s="8"/>
      <c r="B34" s="87"/>
    </row>
    <row r="35" spans="1:8" ht="12.75" hidden="1">
      <c r="A35" s="8"/>
      <c r="B35" s="87"/>
      <c r="H35" s="13" t="s">
        <v>77</v>
      </c>
    </row>
    <row r="36" spans="1:8" ht="12.75" hidden="1">
      <c r="A36" s="8"/>
      <c r="B36" s="87"/>
    </row>
    <row r="37" spans="1:8" ht="12.75" hidden="1">
      <c r="A37" s="8"/>
      <c r="B37" s="87"/>
    </row>
    <row r="38" spans="1:8" ht="12.75" hidden="1">
      <c r="A38" s="8"/>
      <c r="B38" s="87"/>
    </row>
    <row r="39" spans="1:8" ht="12.75" hidden="1">
      <c r="A39" s="8"/>
      <c r="B39" s="87"/>
    </row>
    <row r="40" spans="1:8" ht="12.75" hidden="1">
      <c r="A40" s="8"/>
      <c r="B40" s="87"/>
    </row>
    <row r="41" spans="1:8" ht="12.75" hidden="1">
      <c r="A41" s="8"/>
      <c r="B41" s="87"/>
    </row>
    <row r="42" spans="1:8" ht="12.75" hidden="1">
      <c r="A42" s="8"/>
      <c r="B42" s="87"/>
    </row>
    <row r="43" spans="1:8" ht="12.75" hidden="1">
      <c r="A43" s="8"/>
      <c r="B43" s="87"/>
    </row>
    <row r="44" spans="1:8" ht="12.75" hidden="1">
      <c r="A44" s="8"/>
      <c r="B44" s="87"/>
    </row>
    <row r="45" spans="1:8" ht="12.75" hidden="1">
      <c r="A45" s="8"/>
      <c r="B45" s="87"/>
    </row>
    <row r="46" spans="1:8" ht="12.75" hidden="1">
      <c r="A46" s="8"/>
      <c r="B46" s="87"/>
    </row>
    <row r="47" spans="1:8" ht="12.75" hidden="1">
      <c r="A47" s="8"/>
      <c r="B47" s="87"/>
    </row>
    <row r="48" spans="1:8" ht="12.75" hidden="1">
      <c r="A48" s="8"/>
      <c r="B48" s="87"/>
    </row>
    <row r="49" spans="1:2" ht="12.75" hidden="1">
      <c r="A49" s="8"/>
      <c r="B49" s="87"/>
    </row>
    <row r="50" spans="1:2" ht="12.75" hidden="1">
      <c r="A50" s="8"/>
      <c r="B50" s="87"/>
    </row>
    <row r="51" spans="1:2" ht="12.75" hidden="1">
      <c r="A51" s="8"/>
      <c r="B51" s="87"/>
    </row>
    <row r="52" spans="1:2" ht="12.75" hidden="1">
      <c r="A52" s="8"/>
      <c r="B52" s="87"/>
    </row>
    <row r="53" spans="1:2" ht="12.75" hidden="1">
      <c r="A53" s="8"/>
      <c r="B53" s="87"/>
    </row>
    <row r="54" spans="1:2" ht="12.75" hidden="1">
      <c r="A54" s="8"/>
      <c r="B54" s="87"/>
    </row>
    <row r="55" spans="1:2" ht="12.75" hidden="1">
      <c r="A55" s="8"/>
      <c r="B55" s="87"/>
    </row>
    <row r="56" spans="1:2" ht="12.75" hidden="1">
      <c r="A56" s="8"/>
      <c r="B56" s="87"/>
    </row>
    <row r="57" spans="1:2" ht="12.75" hidden="1">
      <c r="A57" s="8"/>
      <c r="B57" s="87"/>
    </row>
    <row r="58" spans="1:2" ht="12.75" hidden="1">
      <c r="A58" s="8"/>
      <c r="B58" s="87"/>
    </row>
    <row r="59" spans="1:2" ht="12.75" hidden="1">
      <c r="A59" s="8"/>
      <c r="B59" s="87"/>
    </row>
    <row r="60" spans="1:2" ht="12.75" hidden="1">
      <c r="A60" s="8"/>
      <c r="B60" s="87"/>
    </row>
    <row r="61" spans="1:2" ht="12.75" hidden="1">
      <c r="A61" s="8"/>
      <c r="B61" s="87"/>
    </row>
    <row r="62" spans="1:2" ht="12.75" hidden="1">
      <c r="A62" s="8"/>
      <c r="B62" s="87"/>
    </row>
    <row r="63" spans="1:2" ht="12.75" hidden="1">
      <c r="A63" s="8"/>
      <c r="B63" s="87"/>
    </row>
    <row r="64" spans="1:2" ht="12.75" hidden="1">
      <c r="A64" s="8"/>
      <c r="B64" s="87"/>
    </row>
    <row r="65" spans="1:2" ht="12.75" hidden="1">
      <c r="A65" s="8"/>
      <c r="B65" s="87"/>
    </row>
    <row r="66" spans="1:2" ht="12.75" hidden="1">
      <c r="A66" s="8"/>
      <c r="B66" s="87"/>
    </row>
    <row r="67" spans="1:2" ht="12.75" hidden="1">
      <c r="A67" s="8"/>
      <c r="B67" s="87"/>
    </row>
    <row r="68" spans="1:2" ht="12.75" hidden="1">
      <c r="A68" s="8"/>
      <c r="B68" s="87"/>
    </row>
    <row r="69" spans="1:2" ht="12.75" hidden="1">
      <c r="A69" s="8"/>
      <c r="B69" s="87"/>
    </row>
    <row r="70" spans="1:2" ht="12.75" hidden="1">
      <c r="A70" s="8"/>
      <c r="B70" s="87"/>
    </row>
    <row r="71" spans="1:2" ht="12.75" hidden="1">
      <c r="A71" s="8"/>
      <c r="B71" s="87"/>
    </row>
    <row r="72" spans="1:2" ht="12.75" hidden="1">
      <c r="A72" s="8"/>
      <c r="B72" s="87"/>
    </row>
    <row r="73" spans="1:2" ht="12.75" hidden="1">
      <c r="A73" s="8"/>
      <c r="B73" s="87"/>
    </row>
    <row r="74" spans="1:2" ht="12.75" hidden="1">
      <c r="A74" s="8"/>
      <c r="B74" s="87"/>
    </row>
    <row r="75" spans="1:2" ht="12.75" hidden="1">
      <c r="A75" s="8"/>
      <c r="B75" s="87"/>
    </row>
    <row r="76" spans="1:2" ht="12.75" hidden="1">
      <c r="A76" s="8"/>
      <c r="B76" s="87"/>
    </row>
    <row r="77" spans="1:2" ht="12.75" hidden="1">
      <c r="A77" s="8"/>
      <c r="B77" s="87"/>
    </row>
    <row r="78" spans="1:2" ht="12.75" hidden="1">
      <c r="A78" s="8"/>
      <c r="B78" s="87"/>
    </row>
    <row r="79" spans="1:2" ht="12.75" hidden="1">
      <c r="A79" s="8"/>
      <c r="B79" s="87"/>
    </row>
    <row r="80" spans="1:2" ht="12.75" hidden="1">
      <c r="A80" s="8"/>
      <c r="B80" s="87"/>
    </row>
    <row r="81" spans="1:2" ht="12.75" hidden="1">
      <c r="A81" s="8"/>
      <c r="B81" s="87"/>
    </row>
    <row r="82" spans="1:2" ht="12.75" hidden="1">
      <c r="A82" s="8"/>
      <c r="B82" s="87"/>
    </row>
    <row r="83" spans="1:2" ht="12.75" hidden="1">
      <c r="A83" s="8"/>
      <c r="B83" s="87"/>
    </row>
    <row r="84" spans="1:2" ht="12.75" hidden="1">
      <c r="A84" s="8"/>
      <c r="B84" s="87"/>
    </row>
    <row r="85" spans="1:2" ht="12.75" hidden="1">
      <c r="A85" s="8"/>
      <c r="B85" s="87"/>
    </row>
    <row r="86" spans="1:2" ht="12.75" hidden="1">
      <c r="A86" s="8"/>
      <c r="B86" s="87"/>
    </row>
    <row r="87" spans="1:2" ht="12.75" hidden="1">
      <c r="A87" s="8"/>
      <c r="B87" s="87"/>
    </row>
    <row r="88" spans="1:2" ht="12.75" hidden="1">
      <c r="A88" s="8"/>
      <c r="B88" s="87"/>
    </row>
    <row r="89" spans="1:2" ht="12.75" hidden="1">
      <c r="A89" s="8"/>
      <c r="B89" s="87"/>
    </row>
    <row r="90" spans="1:2" ht="12.75" hidden="1">
      <c r="A90" s="8"/>
      <c r="B90" s="87"/>
    </row>
    <row r="91" spans="1:2" ht="12.75" hidden="1">
      <c r="A91" s="8"/>
      <c r="B91" s="87"/>
    </row>
    <row r="92" spans="1:2" ht="12.75" hidden="1">
      <c r="A92" s="8"/>
      <c r="B92" s="87"/>
    </row>
    <row r="93" spans="1:2" ht="12.75" hidden="1">
      <c r="A93" s="8"/>
      <c r="B93" s="87"/>
    </row>
    <row r="94" spans="1:2" ht="12.75" hidden="1">
      <c r="A94" s="8"/>
      <c r="B94" s="87"/>
    </row>
    <row r="95" spans="1:2" ht="12.75" hidden="1">
      <c r="A95" s="8"/>
      <c r="B95" s="87"/>
    </row>
    <row r="96" spans="1:2" ht="12.75" hidden="1">
      <c r="A96" s="8"/>
      <c r="B96" s="87"/>
    </row>
    <row r="97" spans="1:2" ht="12.75" hidden="1">
      <c r="A97" s="8"/>
      <c r="B97" s="87"/>
    </row>
    <row r="98" spans="1:2" ht="12.75" hidden="1">
      <c r="A98" s="8"/>
      <c r="B98" s="87"/>
    </row>
    <row r="99" spans="1:2" ht="12.75" hidden="1">
      <c r="A99" s="8"/>
      <c r="B99" s="87"/>
    </row>
    <row r="100" spans="1:2" ht="12.75" hidden="1">
      <c r="A100" s="8"/>
      <c r="B100" s="87"/>
    </row>
    <row r="101" spans="1:2" ht="12.75" hidden="1">
      <c r="A101" s="8"/>
      <c r="B101" s="87"/>
    </row>
    <row r="102" spans="1:2" ht="12.75" hidden="1">
      <c r="A102" s="8"/>
      <c r="B102" s="87"/>
    </row>
    <row r="103" spans="1:2" ht="12.75" hidden="1">
      <c r="A103" s="8"/>
      <c r="B103" s="87"/>
    </row>
    <row r="104" spans="1:2" ht="12.75" hidden="1">
      <c r="A104" s="8"/>
      <c r="B104" s="87"/>
    </row>
    <row r="105" spans="1:2" ht="12.75" hidden="1">
      <c r="A105" s="8"/>
      <c r="B105" s="87"/>
    </row>
    <row r="106" spans="1:2" ht="12.75" hidden="1">
      <c r="A106" s="8"/>
      <c r="B106" s="87"/>
    </row>
    <row r="107" spans="1:2" ht="12.75" hidden="1">
      <c r="A107" s="8"/>
      <c r="B107" s="87"/>
    </row>
    <row r="108" spans="1:2" ht="12.75" hidden="1">
      <c r="A108" s="8"/>
      <c r="B108" s="87"/>
    </row>
    <row r="109" spans="1:2" ht="12.75" hidden="1">
      <c r="A109" s="8"/>
      <c r="B109" s="87"/>
    </row>
    <row r="110" spans="1:2" ht="12.75" hidden="1">
      <c r="A110" s="8"/>
      <c r="B110" s="87"/>
    </row>
    <row r="111" spans="1:2" ht="12.75" hidden="1">
      <c r="A111" s="8"/>
      <c r="B111" s="87"/>
    </row>
    <row r="112" spans="1:2" ht="12.75" hidden="1">
      <c r="A112" s="8"/>
      <c r="B112" s="87"/>
    </row>
    <row r="113" spans="1:2" ht="12.75" hidden="1">
      <c r="A113" s="8"/>
      <c r="B113" s="87"/>
    </row>
    <row r="114" spans="1:2" ht="12.75" hidden="1">
      <c r="A114" s="8"/>
      <c r="B114" s="87"/>
    </row>
    <row r="115" spans="1:2" ht="12.75" hidden="1">
      <c r="A115" s="8"/>
      <c r="B115" s="87"/>
    </row>
    <row r="116" spans="1:2" ht="12.75" hidden="1">
      <c r="A116" s="8"/>
      <c r="B116" s="87"/>
    </row>
    <row r="117" spans="1:2" ht="12.75" hidden="1">
      <c r="A117" s="8"/>
      <c r="B117" s="87"/>
    </row>
    <row r="118" spans="1:2" ht="12.75" hidden="1">
      <c r="A118" s="8"/>
      <c r="B118" s="87"/>
    </row>
    <row r="119" spans="1:2" ht="12.75" hidden="1">
      <c r="A119" s="8"/>
      <c r="B119" s="87"/>
    </row>
    <row r="120" spans="1:2" ht="12.75" hidden="1">
      <c r="A120" s="8"/>
      <c r="B120" s="87"/>
    </row>
    <row r="121" spans="1:2" ht="12.75" hidden="1">
      <c r="A121" s="8"/>
      <c r="B121" s="87"/>
    </row>
    <row r="122" spans="1:2" ht="12.75" hidden="1">
      <c r="A122" s="8"/>
      <c r="B122" s="87"/>
    </row>
    <row r="123" spans="1:2" ht="12.75" hidden="1">
      <c r="A123" s="8"/>
      <c r="B123" s="87"/>
    </row>
    <row r="124" spans="1:2" ht="12.75" hidden="1">
      <c r="A124" s="8"/>
      <c r="B124" s="87"/>
    </row>
    <row r="125" spans="1:2" ht="12.75" hidden="1">
      <c r="A125" s="8"/>
      <c r="B125" s="87"/>
    </row>
    <row r="126" spans="1:2" ht="12.75" hidden="1">
      <c r="A126" s="8"/>
      <c r="B126" s="87"/>
    </row>
    <row r="127" spans="1:2" ht="12.75" hidden="1">
      <c r="A127" s="8"/>
      <c r="B127" s="87"/>
    </row>
    <row r="128" spans="1:2" ht="12.75" hidden="1">
      <c r="A128" s="8"/>
      <c r="B128" s="87"/>
    </row>
    <row r="129" spans="1:2" ht="12.75" hidden="1">
      <c r="A129" s="8"/>
      <c r="B129" s="87"/>
    </row>
    <row r="130" spans="1:2" ht="12.75" hidden="1">
      <c r="A130" s="8"/>
      <c r="B130" s="87"/>
    </row>
    <row r="131" spans="1:2" ht="12.75" hidden="1">
      <c r="A131" s="8"/>
      <c r="B131" s="87"/>
    </row>
    <row r="132" spans="1:2" ht="12.75" hidden="1">
      <c r="A132" s="8"/>
      <c r="B132" s="87"/>
    </row>
    <row r="133" spans="1:2" ht="12.75" hidden="1">
      <c r="A133" s="8"/>
      <c r="B133" s="87"/>
    </row>
    <row r="134" spans="1:2" ht="12.75" hidden="1">
      <c r="A134" s="8"/>
      <c r="B134" s="87"/>
    </row>
    <row r="135" spans="1:2" ht="12.75" hidden="1">
      <c r="A135" s="8"/>
      <c r="B135" s="87"/>
    </row>
    <row r="136" spans="1:2" ht="12.75" hidden="1">
      <c r="A136" s="8"/>
      <c r="B136" s="87"/>
    </row>
    <row r="137" spans="1:2" ht="12.75" hidden="1">
      <c r="A137" s="8"/>
      <c r="B137" s="87"/>
    </row>
    <row r="138" spans="1:2" ht="12.75" hidden="1">
      <c r="A138" s="8"/>
      <c r="B138" s="87"/>
    </row>
    <row r="139" spans="1:2" ht="12.75" hidden="1">
      <c r="A139" s="8"/>
      <c r="B139" s="87"/>
    </row>
    <row r="140" spans="1:2" ht="12.75" hidden="1">
      <c r="A140" s="8"/>
      <c r="B140" s="87"/>
    </row>
    <row r="141" spans="1:2" ht="12.75" hidden="1">
      <c r="A141" s="8"/>
      <c r="B141" s="87"/>
    </row>
    <row r="142" spans="1:2" ht="12.75" hidden="1">
      <c r="A142" s="8"/>
      <c r="B142" s="87"/>
    </row>
    <row r="143" spans="1:2" ht="12.75" hidden="1">
      <c r="A143" s="8"/>
      <c r="B143" s="87"/>
    </row>
    <row r="144" spans="1:2" ht="12.75" hidden="1">
      <c r="A144" s="8"/>
      <c r="B144" s="87"/>
    </row>
    <row r="145" spans="1:2" ht="12.75" hidden="1">
      <c r="A145" s="8"/>
      <c r="B145" s="87"/>
    </row>
    <row r="146" spans="1:2" ht="12.75" hidden="1">
      <c r="A146" s="8"/>
      <c r="B146" s="87"/>
    </row>
    <row r="147" spans="1:2" ht="12.75" hidden="1">
      <c r="A147" s="8"/>
      <c r="B147" s="87"/>
    </row>
    <row r="148" spans="1:2" ht="12.75" hidden="1">
      <c r="A148" s="8"/>
      <c r="B148" s="87"/>
    </row>
    <row r="149" spans="1:2" ht="12.75" hidden="1">
      <c r="A149" s="8"/>
      <c r="B149" s="87"/>
    </row>
    <row r="150" spans="1:2" ht="12.75" hidden="1">
      <c r="A150" s="8"/>
      <c r="B150" s="87"/>
    </row>
    <row r="151" spans="1:2" ht="12.75" hidden="1">
      <c r="A151" s="8"/>
      <c r="B151" s="87"/>
    </row>
    <row r="152" spans="1:2" ht="12.75" hidden="1">
      <c r="A152" s="8"/>
      <c r="B152" s="87"/>
    </row>
    <row r="153" spans="1:2" ht="12.75" hidden="1">
      <c r="A153" s="8"/>
      <c r="B153" s="87"/>
    </row>
    <row r="154" spans="1:2" ht="12.75" hidden="1">
      <c r="A154" s="8"/>
      <c r="B154" s="87"/>
    </row>
    <row r="155" spans="1:2" ht="12.75" hidden="1">
      <c r="A155" s="8"/>
      <c r="B155" s="87"/>
    </row>
    <row r="156" spans="1:2" ht="12.75" hidden="1">
      <c r="A156" s="8"/>
      <c r="B156" s="87"/>
    </row>
    <row r="157" spans="1:2" ht="12.75" hidden="1">
      <c r="A157" s="8"/>
      <c r="B157" s="87"/>
    </row>
    <row r="158" spans="1:2" ht="12.75" hidden="1">
      <c r="A158" s="8"/>
      <c r="B158" s="87"/>
    </row>
    <row r="159" spans="1:2" ht="12.75" hidden="1">
      <c r="A159" s="8"/>
      <c r="B159" s="87"/>
    </row>
    <row r="160" spans="1:2" ht="12.75" hidden="1">
      <c r="A160" s="8"/>
      <c r="B160" s="87"/>
    </row>
    <row r="161" spans="1:2" ht="12.75" hidden="1">
      <c r="A161" s="8"/>
      <c r="B161" s="87"/>
    </row>
    <row r="162" spans="1:2" ht="12.75" hidden="1">
      <c r="A162" s="8"/>
      <c r="B162" s="87"/>
    </row>
    <row r="163" spans="1:2" ht="12.75" hidden="1">
      <c r="A163" s="8"/>
      <c r="B163" s="87"/>
    </row>
    <row r="164" spans="1:2" ht="12.75" hidden="1">
      <c r="A164" s="8"/>
      <c r="B164" s="87"/>
    </row>
    <row r="165" spans="1:2" ht="12.75" hidden="1">
      <c r="A165" s="8"/>
      <c r="B165" s="87"/>
    </row>
    <row r="166" spans="1:2" ht="12.75" hidden="1">
      <c r="A166" s="8"/>
      <c r="B166" s="87"/>
    </row>
    <row r="167" spans="1:2" ht="12.75" hidden="1">
      <c r="A167" s="8"/>
      <c r="B167" s="87"/>
    </row>
    <row r="168" spans="1:2" ht="12.75" hidden="1">
      <c r="A168" s="8"/>
      <c r="B168" s="87"/>
    </row>
    <row r="169" spans="1:2" ht="12.75" hidden="1">
      <c r="A169" s="8"/>
      <c r="B169" s="87"/>
    </row>
    <row r="170" spans="1:2" ht="12.75" hidden="1">
      <c r="A170" s="8"/>
      <c r="B170" s="87"/>
    </row>
    <row r="171" spans="1:2" ht="12.75" hidden="1">
      <c r="A171" s="8"/>
      <c r="B171" s="87"/>
    </row>
    <row r="172" spans="1:2" ht="12.75" hidden="1">
      <c r="A172" s="8"/>
      <c r="B172" s="87"/>
    </row>
    <row r="173" spans="1:2" ht="12.75" hidden="1">
      <c r="A173" s="8"/>
      <c r="B173" s="87"/>
    </row>
    <row r="174" spans="1:2" ht="12.75" hidden="1">
      <c r="A174" s="8"/>
      <c r="B174" s="87"/>
    </row>
    <row r="175" spans="1:2" ht="12.75" hidden="1">
      <c r="A175" s="8"/>
      <c r="B175" s="87"/>
    </row>
    <row r="176" spans="1:2" ht="12.75" hidden="1">
      <c r="A176" s="8"/>
      <c r="B176" s="87"/>
    </row>
    <row r="177" spans="1:2" ht="12.75" hidden="1">
      <c r="A177" s="8"/>
      <c r="B177" s="87"/>
    </row>
    <row r="178" spans="1:2" ht="12.75" hidden="1">
      <c r="A178" s="8"/>
      <c r="B178" s="87"/>
    </row>
    <row r="179" spans="1:2" ht="12.75" hidden="1">
      <c r="A179" s="8"/>
      <c r="B179" s="87"/>
    </row>
    <row r="180" spans="1:2" ht="12.75" hidden="1">
      <c r="A180" s="8"/>
      <c r="B180" s="87"/>
    </row>
    <row r="181" spans="1:2" ht="12.75" hidden="1">
      <c r="A181" s="8"/>
      <c r="B181" s="87"/>
    </row>
    <row r="182" spans="1:2" ht="12.75" hidden="1">
      <c r="A182" s="8"/>
      <c r="B182" s="87"/>
    </row>
    <row r="183" spans="1:2" ht="12.75" hidden="1">
      <c r="A183" s="8"/>
      <c r="B183" s="87"/>
    </row>
    <row r="184" spans="1:2" ht="12.75" hidden="1">
      <c r="A184" s="8"/>
      <c r="B184" s="87"/>
    </row>
    <row r="185" spans="1:2" ht="12.75" hidden="1">
      <c r="A185" s="8"/>
      <c r="B185" s="87"/>
    </row>
    <row r="186" spans="1:2" ht="12.75" hidden="1">
      <c r="A186" s="8"/>
      <c r="B186" s="87"/>
    </row>
    <row r="187" spans="1:2" ht="12.75" hidden="1">
      <c r="A187" s="8"/>
      <c r="B187" s="87"/>
    </row>
    <row r="188" spans="1:2" ht="12.75" hidden="1">
      <c r="A188" s="8"/>
      <c r="B188" s="87"/>
    </row>
    <row r="189" spans="1:2" ht="12.75" hidden="1">
      <c r="A189" s="8"/>
      <c r="B189" s="87"/>
    </row>
    <row r="190" spans="1:2" ht="12.75" hidden="1">
      <c r="A190" s="8"/>
      <c r="B190" s="87"/>
    </row>
    <row r="191" spans="1:2" ht="12.75" hidden="1">
      <c r="A191" s="8"/>
      <c r="B191" s="87"/>
    </row>
    <row r="192" spans="1:2" ht="12.75" hidden="1">
      <c r="A192" s="8"/>
      <c r="B192" s="87"/>
    </row>
    <row r="193" spans="1:2" ht="12.75" hidden="1">
      <c r="A193" s="8"/>
      <c r="B193" s="87"/>
    </row>
    <row r="194" spans="1:2" ht="12.75" hidden="1">
      <c r="A194" s="8"/>
      <c r="B194" s="87"/>
    </row>
    <row r="195" spans="1:2" ht="12.75" hidden="1">
      <c r="A195" s="8"/>
      <c r="B195" s="87"/>
    </row>
    <row r="196" spans="1:2" ht="12.75" hidden="1">
      <c r="A196" s="8"/>
      <c r="B196" s="87"/>
    </row>
    <row r="197" spans="1:2" ht="12.75" hidden="1">
      <c r="A197" s="8"/>
      <c r="B197" s="87"/>
    </row>
    <row r="198" spans="1:2" ht="12.75" hidden="1">
      <c r="A198" s="8"/>
      <c r="B198" s="87"/>
    </row>
    <row r="199" spans="1:2" ht="12.75" hidden="1">
      <c r="A199" s="8"/>
      <c r="B199" s="87"/>
    </row>
    <row r="200" spans="1:2" ht="12.75" hidden="1">
      <c r="A200" s="8"/>
      <c r="B200" s="87"/>
    </row>
    <row r="201" spans="1:2" ht="12.75" hidden="1">
      <c r="A201" s="8"/>
      <c r="B201" s="87"/>
    </row>
    <row r="202" spans="1:2" ht="12.75" hidden="1">
      <c r="A202" s="8"/>
      <c r="B202" s="87"/>
    </row>
    <row r="203" spans="1:2" ht="12.75" hidden="1">
      <c r="A203" s="8"/>
      <c r="B203" s="87"/>
    </row>
    <row r="204" spans="1:2" ht="12.75" hidden="1">
      <c r="A204" s="8"/>
      <c r="B204" s="87"/>
    </row>
    <row r="205" spans="1:2" ht="12.75" hidden="1">
      <c r="A205" s="8"/>
      <c r="B205" s="87"/>
    </row>
    <row r="206" spans="1:2" ht="12.75" hidden="1">
      <c r="A206" s="8"/>
      <c r="B206" s="87"/>
    </row>
    <row r="207" spans="1:2" ht="12.75" hidden="1">
      <c r="A207" s="8"/>
      <c r="B207" s="87"/>
    </row>
    <row r="208" spans="1:2" ht="12.75" hidden="1">
      <c r="A208" s="8"/>
      <c r="B208" s="87"/>
    </row>
    <row r="209" spans="1:2" ht="12.75" hidden="1">
      <c r="A209" s="8"/>
      <c r="B209" s="87"/>
    </row>
    <row r="210" spans="1:2" ht="12.75" hidden="1">
      <c r="A210" s="8"/>
      <c r="B210" s="87"/>
    </row>
    <row r="211" spans="1:2" ht="12.75" hidden="1">
      <c r="A211" s="8"/>
      <c r="B211" s="87"/>
    </row>
    <row r="212" spans="1:2" ht="12.75" hidden="1">
      <c r="A212" s="8"/>
      <c r="B212" s="87"/>
    </row>
    <row r="213" spans="1:2" ht="12.75" hidden="1">
      <c r="A213" s="8"/>
      <c r="B213" s="87"/>
    </row>
    <row r="214" spans="1:2" ht="12.75" hidden="1">
      <c r="A214" s="8"/>
      <c r="B214" s="87"/>
    </row>
    <row r="215" spans="1:2" ht="12.75" hidden="1">
      <c r="A215" s="8"/>
      <c r="B215" s="87"/>
    </row>
    <row r="216" spans="1:2" ht="12.75" hidden="1">
      <c r="A216" s="8"/>
      <c r="B216" s="87"/>
    </row>
    <row r="217" spans="1:2" ht="12.75" hidden="1">
      <c r="A217" s="8"/>
      <c r="B217" s="87"/>
    </row>
    <row r="218" spans="1:2" ht="12.75" hidden="1">
      <c r="A218" s="8"/>
      <c r="B218" s="87"/>
    </row>
    <row r="219" spans="1:2" ht="12.75" hidden="1">
      <c r="A219" s="8"/>
      <c r="B219" s="87"/>
    </row>
    <row r="220" spans="1:2" ht="12.75" hidden="1">
      <c r="A220" s="8"/>
      <c r="B220" s="87"/>
    </row>
    <row r="221" spans="1:2" ht="12.75" hidden="1">
      <c r="A221" s="8"/>
      <c r="B221" s="87"/>
    </row>
    <row r="222" spans="1:2" ht="12.75" hidden="1">
      <c r="A222" s="8"/>
      <c r="B222" s="87"/>
    </row>
    <row r="223" spans="1:2" ht="12.75" hidden="1">
      <c r="A223" s="8"/>
      <c r="B223" s="87"/>
    </row>
    <row r="224" spans="1:2" ht="12.75" hidden="1">
      <c r="A224" s="8"/>
      <c r="B224" s="87"/>
    </row>
    <row r="225" spans="1:2" ht="12.75" hidden="1">
      <c r="A225" s="8"/>
      <c r="B225" s="87"/>
    </row>
    <row r="226" spans="1:2" ht="12.75" hidden="1">
      <c r="A226" s="8"/>
      <c r="B226" s="87"/>
    </row>
    <row r="227" spans="1:2" ht="12.75" hidden="1">
      <c r="A227" s="8"/>
      <c r="B227" s="87"/>
    </row>
    <row r="228" spans="1:2" ht="12.75" hidden="1">
      <c r="A228" s="8"/>
      <c r="B228" s="87"/>
    </row>
    <row r="229" spans="1:2" ht="12.75" hidden="1">
      <c r="A229" s="8"/>
      <c r="B229" s="87"/>
    </row>
    <row r="230" spans="1:2" ht="12.75" hidden="1">
      <c r="A230" s="8"/>
      <c r="B230" s="87"/>
    </row>
    <row r="231" spans="1:2" ht="12.75" hidden="1">
      <c r="A231" s="8"/>
      <c r="B231" s="87"/>
    </row>
    <row r="232" spans="1:2" ht="12.75" hidden="1">
      <c r="A232" s="8"/>
      <c r="B232" s="87"/>
    </row>
    <row r="233" spans="1:2" ht="12.75" hidden="1">
      <c r="A233" s="8"/>
      <c r="B233" s="87"/>
    </row>
    <row r="234" spans="1:2" ht="12.75" hidden="1">
      <c r="A234" s="8"/>
      <c r="B234" s="87"/>
    </row>
    <row r="235" spans="1:2" ht="12.75" hidden="1">
      <c r="A235" s="8"/>
      <c r="B235" s="87"/>
    </row>
    <row r="236" spans="1:2" ht="12.75" hidden="1">
      <c r="A236" s="8"/>
      <c r="B236" s="87"/>
    </row>
    <row r="237" spans="1:2" ht="12.75" hidden="1">
      <c r="A237" s="8"/>
      <c r="B237" s="87"/>
    </row>
    <row r="238" spans="1:2" ht="12.75" hidden="1">
      <c r="A238" s="8"/>
      <c r="B238" s="87"/>
    </row>
    <row r="239" spans="1:2" ht="12.75" hidden="1">
      <c r="A239" s="8"/>
      <c r="B239" s="87"/>
    </row>
    <row r="240" spans="1:2" ht="12.75" hidden="1">
      <c r="A240" s="8"/>
      <c r="B240" s="87"/>
    </row>
    <row r="241" spans="1:2" ht="12.75" hidden="1">
      <c r="A241" s="8"/>
      <c r="B241" s="87"/>
    </row>
    <row r="242" spans="1:2" ht="12.75" hidden="1">
      <c r="A242" s="8"/>
      <c r="B242" s="87"/>
    </row>
    <row r="243" spans="1:2" ht="12.75" hidden="1">
      <c r="A243" s="8"/>
      <c r="B243" s="87"/>
    </row>
    <row r="244" spans="1:2" ht="12.75" hidden="1">
      <c r="A244" s="8"/>
      <c r="B244" s="87"/>
    </row>
    <row r="245" spans="1:2" ht="12.75" hidden="1">
      <c r="A245" s="8"/>
      <c r="B245" s="87"/>
    </row>
    <row r="246" spans="1:2" ht="12.75" hidden="1">
      <c r="A246" s="8"/>
      <c r="B246" s="87"/>
    </row>
    <row r="247" spans="1:2" ht="12.75" hidden="1">
      <c r="A247" s="8"/>
      <c r="B247" s="87"/>
    </row>
    <row r="248" spans="1:2" ht="12.75" hidden="1">
      <c r="A248" s="8"/>
      <c r="B248" s="87"/>
    </row>
    <row r="249" spans="1:2" ht="12.75" hidden="1">
      <c r="A249" s="8"/>
      <c r="B249" s="87"/>
    </row>
    <row r="250" spans="1:2" ht="12.75" hidden="1">
      <c r="A250" s="8"/>
      <c r="B250" s="87"/>
    </row>
    <row r="251" spans="1:2" ht="12.75" hidden="1">
      <c r="A251" s="8"/>
      <c r="B251" s="87"/>
    </row>
    <row r="252" spans="1:2" ht="12.75" hidden="1">
      <c r="A252" s="8"/>
      <c r="B252" s="87"/>
    </row>
    <row r="253" spans="1:2" ht="12.75" hidden="1">
      <c r="A253" s="8"/>
      <c r="B253" s="87"/>
    </row>
    <row r="254" spans="1:2" ht="12.75" hidden="1">
      <c r="A254" s="8"/>
      <c r="B254" s="87"/>
    </row>
    <row r="255" spans="1:2" ht="12.75" hidden="1">
      <c r="A255" s="8"/>
      <c r="B255" s="87"/>
    </row>
    <row r="256" spans="1:2" ht="12.75" hidden="1">
      <c r="A256" s="8"/>
      <c r="B256" s="87"/>
    </row>
    <row r="257" spans="1:2" ht="12.75" hidden="1">
      <c r="A257" s="8"/>
      <c r="B257" s="87"/>
    </row>
    <row r="258" spans="1:2" ht="12.75" hidden="1">
      <c r="A258" s="8"/>
      <c r="B258" s="87"/>
    </row>
    <row r="259" spans="1:2" ht="12.75" hidden="1">
      <c r="A259" s="8"/>
      <c r="B259" s="87"/>
    </row>
    <row r="260" spans="1:2" ht="12.75" hidden="1">
      <c r="A260" s="8"/>
      <c r="B260" s="87"/>
    </row>
    <row r="261" spans="1:2" ht="12.75" hidden="1">
      <c r="A261" s="8"/>
      <c r="B261" s="87"/>
    </row>
    <row r="262" spans="1:2" ht="12.75" hidden="1">
      <c r="A262" s="8"/>
      <c r="B262" s="87"/>
    </row>
    <row r="263" spans="1:2" ht="12.75" hidden="1">
      <c r="A263" s="8"/>
      <c r="B263" s="87"/>
    </row>
    <row r="264" spans="1:2" ht="12.75" hidden="1">
      <c r="A264" s="8"/>
      <c r="B264" s="87"/>
    </row>
    <row r="265" spans="1:2" ht="12.75" hidden="1">
      <c r="A265" s="8"/>
      <c r="B265" s="87"/>
    </row>
    <row r="266" spans="1:2" ht="12.75" hidden="1">
      <c r="A266" s="8"/>
      <c r="B266" s="87"/>
    </row>
    <row r="267" spans="1:2" ht="12.75" hidden="1">
      <c r="A267" s="8"/>
      <c r="B267" s="87"/>
    </row>
    <row r="268" spans="1:2" ht="12.75" hidden="1">
      <c r="A268" s="8"/>
      <c r="B268" s="87"/>
    </row>
    <row r="269" spans="1:2" ht="12.75" hidden="1">
      <c r="A269" s="8"/>
      <c r="B269" s="87"/>
    </row>
    <row r="270" spans="1:2" ht="12.75" hidden="1">
      <c r="A270" s="8"/>
      <c r="B270" s="87"/>
    </row>
    <row r="271" spans="1:2" ht="12.75" hidden="1">
      <c r="A271" s="8"/>
      <c r="B271" s="87"/>
    </row>
    <row r="272" spans="1:2" ht="12.75" hidden="1">
      <c r="A272" s="8"/>
      <c r="B272" s="87"/>
    </row>
    <row r="273" spans="1:2" ht="12.75" hidden="1">
      <c r="A273" s="8"/>
      <c r="B273" s="87"/>
    </row>
    <row r="274" spans="1:2" ht="12.75" hidden="1">
      <c r="A274" s="8"/>
      <c r="B274" s="87"/>
    </row>
    <row r="275" spans="1:2" ht="12.75" hidden="1">
      <c r="A275" s="8"/>
      <c r="B275" s="87"/>
    </row>
    <row r="276" spans="1:2" ht="12.75" hidden="1">
      <c r="A276" s="8"/>
      <c r="B276" s="87"/>
    </row>
    <row r="277" spans="1:2" ht="12.75" hidden="1">
      <c r="A277" s="8"/>
      <c r="B277" s="87"/>
    </row>
    <row r="278" spans="1:2" ht="12.75" hidden="1">
      <c r="A278" s="8"/>
      <c r="B278" s="87"/>
    </row>
    <row r="279" spans="1:2" ht="12.75" hidden="1">
      <c r="A279" s="8"/>
      <c r="B279" s="87"/>
    </row>
    <row r="280" spans="1:2" ht="12.75" hidden="1">
      <c r="A280" s="8"/>
      <c r="B280" s="87"/>
    </row>
    <row r="281" spans="1:2" ht="12.75" hidden="1">
      <c r="A281" s="8"/>
      <c r="B281" s="87"/>
    </row>
    <row r="282" spans="1:2" ht="12.75" hidden="1">
      <c r="A282" s="8"/>
      <c r="B282" s="87"/>
    </row>
    <row r="283" spans="1:2" ht="12.75" hidden="1">
      <c r="A283" s="8"/>
      <c r="B283" s="87"/>
    </row>
    <row r="284" spans="1:2" ht="12.75" hidden="1">
      <c r="A284" s="8"/>
      <c r="B284" s="87"/>
    </row>
    <row r="285" spans="1:2" ht="12.75" hidden="1">
      <c r="A285" s="8"/>
      <c r="B285" s="87"/>
    </row>
    <row r="286" spans="1:2" ht="12.75" hidden="1">
      <c r="A286" s="8"/>
      <c r="B286" s="87"/>
    </row>
    <row r="287" spans="1:2" ht="12.75" hidden="1">
      <c r="A287" s="8"/>
      <c r="B287" s="87"/>
    </row>
    <row r="288" spans="1:2" ht="12.75" hidden="1">
      <c r="A288" s="8"/>
      <c r="B288" s="87"/>
    </row>
    <row r="289" spans="1:2" ht="12.75" hidden="1">
      <c r="A289" s="8"/>
      <c r="B289" s="87"/>
    </row>
    <row r="290" spans="1:2" ht="12.75" hidden="1">
      <c r="A290" s="8"/>
      <c r="B290" s="87"/>
    </row>
    <row r="291" spans="1:2" ht="12.75" hidden="1">
      <c r="A291" s="8"/>
      <c r="B291" s="87"/>
    </row>
    <row r="292" spans="1:2" ht="12.75" hidden="1">
      <c r="A292" s="8"/>
      <c r="B292" s="87"/>
    </row>
    <row r="293" spans="1:2" ht="12.75" hidden="1">
      <c r="A293" s="8"/>
      <c r="B293" s="87"/>
    </row>
    <row r="294" spans="1:2" ht="12.75" hidden="1">
      <c r="A294" s="8"/>
      <c r="B294" s="87"/>
    </row>
    <row r="295" spans="1:2" ht="12.75" hidden="1">
      <c r="A295" s="8"/>
      <c r="B295" s="87"/>
    </row>
    <row r="296" spans="1:2" ht="12.75" hidden="1">
      <c r="A296" s="8"/>
      <c r="B296" s="87"/>
    </row>
    <row r="297" spans="1:2" ht="12.75" hidden="1">
      <c r="A297" s="8"/>
      <c r="B297" s="87"/>
    </row>
    <row r="298" spans="1:2" ht="12.75" hidden="1">
      <c r="A298" s="8"/>
      <c r="B298" s="87"/>
    </row>
    <row r="299" spans="1:2" ht="12.75" hidden="1">
      <c r="A299" s="8"/>
      <c r="B299" s="87"/>
    </row>
    <row r="300" spans="1:2" ht="12.75" hidden="1">
      <c r="A300" s="8"/>
      <c r="B300" s="87"/>
    </row>
    <row r="301" spans="1:2" ht="12.75" hidden="1">
      <c r="A301" s="8"/>
      <c r="B301" s="87"/>
    </row>
    <row r="302" spans="1:2" ht="12.75" hidden="1">
      <c r="A302" s="8"/>
      <c r="B302" s="87"/>
    </row>
    <row r="303" spans="1:2" ht="12.75" hidden="1">
      <c r="A303" s="8"/>
      <c r="B303" s="87"/>
    </row>
    <row r="304" spans="1:2" ht="12.75" hidden="1">
      <c r="A304" s="8"/>
      <c r="B304" s="87"/>
    </row>
    <row r="305" spans="1:2" ht="12.75" hidden="1">
      <c r="A305" s="8"/>
      <c r="B305" s="87"/>
    </row>
    <row r="306" spans="1:2" ht="12.75" hidden="1">
      <c r="A306" s="8"/>
      <c r="B306" s="87"/>
    </row>
    <row r="307" spans="1:2" ht="12.75" hidden="1">
      <c r="A307" s="8"/>
      <c r="B307" s="87"/>
    </row>
    <row r="308" spans="1:2" ht="12.75" hidden="1">
      <c r="A308" s="8"/>
      <c r="B308" s="87"/>
    </row>
    <row r="309" spans="1:2" ht="12.75" hidden="1">
      <c r="A309" s="8"/>
      <c r="B309" s="87"/>
    </row>
    <row r="310" spans="1:2" ht="12.75" hidden="1">
      <c r="A310" s="8"/>
      <c r="B310" s="87"/>
    </row>
    <row r="311" spans="1:2" ht="12.75" hidden="1">
      <c r="A311" s="8"/>
      <c r="B311" s="87"/>
    </row>
    <row r="312" spans="1:2" ht="12.75" hidden="1">
      <c r="A312" s="8"/>
      <c r="B312" s="87"/>
    </row>
    <row r="313" spans="1:2" ht="12.75" hidden="1">
      <c r="A313" s="8"/>
      <c r="B313" s="87"/>
    </row>
    <row r="314" spans="1:2" ht="12.75" hidden="1">
      <c r="A314" s="8"/>
      <c r="B314" s="87"/>
    </row>
    <row r="315" spans="1:2" ht="12.75" hidden="1">
      <c r="A315" s="8"/>
      <c r="B315" s="87"/>
    </row>
    <row r="316" spans="1:2" ht="12.75" hidden="1">
      <c r="A316" s="8"/>
      <c r="B316" s="87"/>
    </row>
    <row r="317" spans="1:2" ht="12.75" hidden="1">
      <c r="A317" s="8"/>
      <c r="B317" s="87"/>
    </row>
    <row r="318" spans="1:2" ht="12.75" hidden="1">
      <c r="A318" s="8"/>
      <c r="B318" s="87"/>
    </row>
    <row r="319" spans="1:2" ht="12.75" hidden="1">
      <c r="A319" s="8"/>
      <c r="B319" s="87"/>
    </row>
    <row r="320" spans="1:2" ht="12.75" hidden="1">
      <c r="A320" s="8"/>
      <c r="B320" s="87"/>
    </row>
    <row r="321" spans="1:2" ht="12.75" hidden="1">
      <c r="A321" s="8"/>
      <c r="B321" s="87"/>
    </row>
    <row r="322" spans="1:2" ht="12.75" hidden="1">
      <c r="A322" s="8"/>
      <c r="B322" s="87"/>
    </row>
    <row r="323" spans="1:2" ht="12.75" hidden="1">
      <c r="A323" s="8"/>
      <c r="B323" s="87"/>
    </row>
    <row r="324" spans="1:2" ht="12.75" hidden="1">
      <c r="A324" s="8"/>
      <c r="B324" s="87"/>
    </row>
    <row r="325" spans="1:2" ht="12.75" hidden="1">
      <c r="A325" s="8"/>
      <c r="B325" s="87"/>
    </row>
    <row r="326" spans="1:2" ht="12.75" hidden="1">
      <c r="A326" s="8"/>
      <c r="B326" s="87"/>
    </row>
    <row r="327" spans="1:2" ht="12.75" hidden="1">
      <c r="A327" s="8"/>
      <c r="B327" s="87"/>
    </row>
    <row r="328" spans="1:2" ht="12.75" hidden="1">
      <c r="A328" s="8"/>
      <c r="B328" s="87"/>
    </row>
    <row r="329" spans="1:2" ht="12.75" hidden="1">
      <c r="A329" s="8"/>
      <c r="B329" s="87"/>
    </row>
    <row r="330" spans="1:2" ht="12.75" hidden="1">
      <c r="A330" s="8"/>
      <c r="B330" s="87"/>
    </row>
    <row r="331" spans="1:2" ht="12.75" hidden="1">
      <c r="A331" s="8"/>
      <c r="B331" s="87"/>
    </row>
    <row r="332" spans="1:2" ht="12.75" hidden="1">
      <c r="A332" s="8"/>
      <c r="B332" s="87"/>
    </row>
    <row r="333" spans="1:2" ht="12.75" hidden="1">
      <c r="A333" s="8"/>
      <c r="B333" s="87"/>
    </row>
    <row r="334" spans="1:2" ht="12.75" hidden="1">
      <c r="A334" s="8"/>
      <c r="B334" s="87"/>
    </row>
    <row r="335" spans="1:2" ht="12.75" hidden="1">
      <c r="A335" s="8"/>
      <c r="B335" s="87"/>
    </row>
    <row r="336" spans="1:2" ht="12.75" hidden="1">
      <c r="A336" s="8"/>
      <c r="B336" s="87"/>
    </row>
    <row r="337" spans="1:2" ht="12.75" hidden="1">
      <c r="A337" s="8"/>
      <c r="B337" s="87"/>
    </row>
    <row r="338" spans="1:2" ht="12.75" hidden="1">
      <c r="A338" s="8"/>
      <c r="B338" s="87"/>
    </row>
    <row r="339" spans="1:2" ht="12.75" hidden="1">
      <c r="A339" s="8"/>
      <c r="B339" s="87"/>
    </row>
    <row r="340" spans="1:2" ht="12.75" hidden="1">
      <c r="A340" s="8"/>
      <c r="B340" s="87"/>
    </row>
    <row r="341" spans="1:2" ht="12.75" hidden="1">
      <c r="A341" s="8"/>
      <c r="B341" s="87"/>
    </row>
    <row r="342" spans="1:2" ht="12.75" hidden="1">
      <c r="A342" s="8"/>
      <c r="B342" s="87"/>
    </row>
    <row r="343" spans="1:2" ht="12.75" hidden="1">
      <c r="A343" s="8"/>
      <c r="B343" s="87"/>
    </row>
    <row r="344" spans="1:2" ht="12.75" hidden="1">
      <c r="A344" s="8"/>
      <c r="B344" s="87"/>
    </row>
    <row r="345" spans="1:2" ht="12.75" hidden="1">
      <c r="A345" s="8"/>
      <c r="B345" s="87"/>
    </row>
    <row r="346" spans="1:2" ht="12.75" hidden="1">
      <c r="A346" s="8"/>
      <c r="B346" s="87"/>
    </row>
    <row r="347" spans="1:2" ht="12.75" hidden="1">
      <c r="A347" s="8"/>
      <c r="B347" s="87"/>
    </row>
    <row r="348" spans="1:2" ht="12.75" hidden="1">
      <c r="A348" s="8"/>
      <c r="B348" s="87"/>
    </row>
    <row r="349" spans="1:2" ht="12.75" hidden="1">
      <c r="A349" s="8"/>
      <c r="B349" s="87"/>
    </row>
    <row r="350" spans="1:2" ht="12.75" hidden="1">
      <c r="A350" s="8"/>
      <c r="B350" s="87"/>
    </row>
    <row r="351" spans="1:2" ht="12.75" hidden="1">
      <c r="A351" s="8"/>
      <c r="B351" s="87"/>
    </row>
    <row r="352" spans="1:2" ht="12.75" hidden="1">
      <c r="A352" s="8"/>
      <c r="B352" s="87"/>
    </row>
    <row r="353" spans="1:2" ht="12.75" hidden="1">
      <c r="A353" s="8"/>
      <c r="B353" s="87"/>
    </row>
    <row r="354" spans="1:2" ht="12.75" hidden="1">
      <c r="A354" s="8"/>
      <c r="B354" s="87"/>
    </row>
    <row r="355" spans="1:2" ht="12.75" hidden="1">
      <c r="A355" s="8"/>
      <c r="B355" s="87"/>
    </row>
    <row r="356" spans="1:2" ht="12.75" hidden="1">
      <c r="A356" s="8"/>
      <c r="B356" s="87"/>
    </row>
    <row r="357" spans="1:2" ht="12.75" hidden="1">
      <c r="A357" s="8"/>
      <c r="B357" s="87"/>
    </row>
    <row r="358" spans="1:2" ht="12.75" hidden="1">
      <c r="A358" s="8"/>
      <c r="B358" s="87"/>
    </row>
    <row r="359" spans="1:2" ht="12.75" hidden="1">
      <c r="A359" s="8"/>
      <c r="B359" s="87"/>
    </row>
    <row r="360" spans="1:2" ht="12.75" hidden="1">
      <c r="A360" s="8"/>
      <c r="B360" s="87"/>
    </row>
    <row r="361" spans="1:2" ht="12.75" hidden="1">
      <c r="A361" s="8"/>
      <c r="B361" s="87"/>
    </row>
    <row r="362" spans="1:2" ht="12.75" hidden="1">
      <c r="A362" s="8"/>
      <c r="B362" s="87"/>
    </row>
    <row r="363" spans="1:2" ht="12.75" hidden="1">
      <c r="A363" s="8"/>
      <c r="B363" s="87"/>
    </row>
    <row r="364" spans="1:2" ht="12.75" hidden="1">
      <c r="A364" s="8"/>
      <c r="B364" s="87"/>
    </row>
    <row r="365" spans="1:2" ht="12.75" hidden="1">
      <c r="A365" s="8"/>
      <c r="B365" s="87"/>
    </row>
    <row r="366" spans="1:2" ht="12.75" hidden="1">
      <c r="A366" s="8"/>
      <c r="B366" s="87"/>
    </row>
    <row r="367" spans="1:2" ht="12.75" hidden="1">
      <c r="A367" s="8"/>
      <c r="B367" s="87"/>
    </row>
    <row r="368" spans="1:2" ht="12.75" hidden="1">
      <c r="A368" s="8"/>
      <c r="B368" s="87"/>
    </row>
    <row r="369" spans="1:2" ht="12.75" hidden="1">
      <c r="A369" s="8"/>
      <c r="B369" s="87"/>
    </row>
    <row r="370" spans="1:2" ht="12.75" hidden="1">
      <c r="A370" s="8"/>
      <c r="B370" s="87"/>
    </row>
    <row r="371" spans="1:2" ht="12.75" hidden="1">
      <c r="A371" s="8"/>
      <c r="B371" s="87"/>
    </row>
    <row r="372" spans="1:2" ht="12.75" hidden="1">
      <c r="A372" s="8"/>
      <c r="B372" s="87"/>
    </row>
    <row r="373" spans="1:2" ht="12.75" hidden="1">
      <c r="A373" s="8"/>
      <c r="B373" s="87"/>
    </row>
    <row r="374" spans="1:2" ht="12.75" hidden="1">
      <c r="A374" s="8"/>
      <c r="B374" s="87"/>
    </row>
    <row r="375" spans="1:2" ht="12.75" hidden="1">
      <c r="A375" s="8"/>
      <c r="B375" s="87"/>
    </row>
    <row r="376" spans="1:2" ht="12.75" hidden="1">
      <c r="A376" s="8"/>
      <c r="B376" s="87"/>
    </row>
    <row r="377" spans="1:2" ht="12.75" hidden="1">
      <c r="A377" s="8"/>
      <c r="B377" s="87"/>
    </row>
    <row r="378" spans="1:2" ht="12.75" hidden="1">
      <c r="A378" s="8"/>
      <c r="B378" s="87"/>
    </row>
    <row r="379" spans="1:2" ht="12.75" hidden="1">
      <c r="A379" s="8"/>
      <c r="B379" s="87"/>
    </row>
    <row r="380" spans="1:2" ht="12.75" hidden="1">
      <c r="A380" s="8"/>
      <c r="B380" s="87"/>
    </row>
    <row r="381" spans="1:2" ht="12.75" hidden="1">
      <c r="A381" s="8"/>
      <c r="B381" s="87"/>
    </row>
    <row r="382" spans="1:2" ht="12.75" hidden="1">
      <c r="A382" s="8"/>
      <c r="B382" s="87"/>
    </row>
    <row r="383" spans="1:2" ht="12.75" hidden="1">
      <c r="A383" s="8"/>
      <c r="B383" s="87"/>
    </row>
    <row r="384" spans="1:2" ht="12.75" hidden="1">
      <c r="A384" s="8"/>
      <c r="B384" s="87"/>
    </row>
    <row r="385" spans="1:2" ht="12.75" hidden="1">
      <c r="A385" s="8"/>
      <c r="B385" s="87"/>
    </row>
    <row r="386" spans="1:2" ht="12.75" hidden="1">
      <c r="A386" s="8"/>
      <c r="B386" s="87"/>
    </row>
    <row r="387" spans="1:2" ht="12.75" hidden="1">
      <c r="A387" s="8"/>
      <c r="B387" s="87"/>
    </row>
    <row r="388" spans="1:2" ht="12.75" hidden="1">
      <c r="A388" s="8"/>
      <c r="B388" s="87"/>
    </row>
    <row r="389" spans="1:2" ht="12.75" hidden="1">
      <c r="A389" s="8"/>
      <c r="B389" s="87"/>
    </row>
    <row r="390" spans="1:2" ht="12.75" hidden="1">
      <c r="A390" s="8"/>
      <c r="B390" s="87"/>
    </row>
    <row r="391" spans="1:2" ht="12.75" hidden="1">
      <c r="A391" s="8"/>
      <c r="B391" s="87"/>
    </row>
    <row r="392" spans="1:2" ht="12.75" hidden="1">
      <c r="A392" s="8"/>
      <c r="B392" s="87"/>
    </row>
    <row r="393" spans="1:2" ht="12.75" hidden="1">
      <c r="A393" s="8"/>
      <c r="B393" s="87"/>
    </row>
    <row r="394" spans="1:2" ht="12.75" hidden="1">
      <c r="A394" s="8"/>
      <c r="B394" s="87"/>
    </row>
    <row r="395" spans="1:2" ht="12.75" hidden="1">
      <c r="A395" s="8"/>
      <c r="B395" s="87"/>
    </row>
    <row r="396" spans="1:2" ht="12.75" hidden="1">
      <c r="A396" s="8"/>
      <c r="B396" s="87"/>
    </row>
    <row r="397" spans="1:2" ht="12.75" hidden="1">
      <c r="A397" s="8"/>
      <c r="B397" s="87"/>
    </row>
    <row r="398" spans="1:2" ht="12.75" hidden="1">
      <c r="A398" s="8"/>
      <c r="B398" s="87"/>
    </row>
    <row r="399" spans="1:2" ht="12.75" hidden="1">
      <c r="A399" s="8"/>
      <c r="B399" s="87"/>
    </row>
    <row r="400" spans="1:2" ht="12.75" hidden="1">
      <c r="A400" s="8"/>
      <c r="B400" s="87"/>
    </row>
    <row r="401" spans="1:2" ht="12.75" hidden="1">
      <c r="A401" s="8"/>
      <c r="B401" s="87"/>
    </row>
    <row r="402" spans="1:2" ht="12.75" hidden="1">
      <c r="A402" s="8"/>
      <c r="B402" s="87"/>
    </row>
    <row r="403" spans="1:2" ht="12.75" hidden="1">
      <c r="A403" s="8"/>
      <c r="B403" s="87"/>
    </row>
    <row r="404" spans="1:2" ht="12.75" hidden="1">
      <c r="A404" s="8"/>
      <c r="B404" s="87"/>
    </row>
    <row r="405" spans="1:2" ht="12.75" hidden="1">
      <c r="A405" s="8"/>
      <c r="B405" s="87"/>
    </row>
    <row r="406" spans="1:2" ht="12.75" hidden="1">
      <c r="A406" s="8"/>
      <c r="B406" s="87"/>
    </row>
    <row r="407" spans="1:2" ht="12.75" hidden="1">
      <c r="A407" s="8"/>
      <c r="B407" s="87"/>
    </row>
    <row r="408" spans="1:2" ht="12.75" hidden="1">
      <c r="A408" s="8"/>
      <c r="B408" s="87"/>
    </row>
    <row r="409" spans="1:2" ht="12.75" hidden="1">
      <c r="A409" s="8"/>
      <c r="B409" s="87"/>
    </row>
    <row r="410" spans="1:2" ht="12.75" hidden="1">
      <c r="A410" s="8"/>
      <c r="B410" s="87"/>
    </row>
    <row r="411" spans="1:2" ht="12.75" hidden="1">
      <c r="A411" s="8"/>
      <c r="B411" s="87"/>
    </row>
    <row r="412" spans="1:2" ht="12.75" hidden="1">
      <c r="A412" s="8"/>
      <c r="B412" s="87"/>
    </row>
    <row r="413" spans="1:2" ht="12.75" hidden="1">
      <c r="A413" s="8"/>
      <c r="B413" s="87"/>
    </row>
    <row r="414" spans="1:2" ht="12.75" hidden="1">
      <c r="A414" s="8"/>
      <c r="B414" s="87"/>
    </row>
    <row r="415" spans="1:2" ht="12.75" hidden="1">
      <c r="A415" s="8"/>
      <c r="B415" s="87"/>
    </row>
    <row r="416" spans="1:2" ht="12.75" hidden="1">
      <c r="A416" s="8"/>
      <c r="B416" s="87"/>
    </row>
    <row r="417" spans="1:2" ht="12.75" hidden="1">
      <c r="A417" s="8"/>
      <c r="B417" s="87"/>
    </row>
    <row r="418" spans="1:2" ht="12.75" hidden="1">
      <c r="A418" s="8"/>
      <c r="B418" s="87"/>
    </row>
    <row r="419" spans="1:2" ht="12.75" hidden="1">
      <c r="A419" s="8"/>
      <c r="B419" s="87"/>
    </row>
    <row r="420" spans="1:2" ht="12.75" hidden="1">
      <c r="A420" s="8"/>
      <c r="B420" s="87"/>
    </row>
    <row r="421" spans="1:2" ht="12.75" hidden="1">
      <c r="A421" s="8"/>
      <c r="B421" s="87"/>
    </row>
    <row r="422" spans="1:2" ht="12.75" hidden="1">
      <c r="A422" s="8"/>
      <c r="B422" s="87"/>
    </row>
    <row r="423" spans="1:2" ht="12.75" hidden="1">
      <c r="A423" s="8"/>
      <c r="B423" s="87"/>
    </row>
    <row r="424" spans="1:2" ht="12.75" hidden="1">
      <c r="A424" s="8"/>
      <c r="B424" s="87"/>
    </row>
    <row r="425" spans="1:2" ht="12.75" hidden="1">
      <c r="A425" s="8"/>
      <c r="B425" s="87"/>
    </row>
    <row r="426" spans="1:2" ht="12.75" hidden="1">
      <c r="A426" s="8"/>
      <c r="B426" s="87"/>
    </row>
    <row r="427" spans="1:2" ht="12.75" hidden="1">
      <c r="A427" s="8"/>
      <c r="B427" s="87"/>
    </row>
    <row r="428" spans="1:2" ht="12.75" hidden="1">
      <c r="A428" s="8"/>
      <c r="B428" s="87"/>
    </row>
    <row r="429" spans="1:2" ht="12.75" hidden="1">
      <c r="A429" s="8"/>
      <c r="B429" s="87"/>
    </row>
    <row r="430" spans="1:2" ht="12.75" hidden="1">
      <c r="A430" s="8"/>
      <c r="B430" s="87"/>
    </row>
    <row r="431" spans="1:2" ht="12.75" hidden="1">
      <c r="A431" s="8"/>
      <c r="B431" s="87"/>
    </row>
    <row r="432" spans="1:2" ht="12.75" hidden="1">
      <c r="A432" s="8"/>
      <c r="B432" s="87"/>
    </row>
    <row r="433" spans="1:2" ht="12.75" hidden="1">
      <c r="A433" s="8"/>
      <c r="B433" s="87"/>
    </row>
    <row r="434" spans="1:2" ht="12.75" hidden="1">
      <c r="A434" s="8"/>
      <c r="B434" s="87"/>
    </row>
    <row r="435" spans="1:2" ht="12.75" hidden="1">
      <c r="A435" s="8"/>
      <c r="B435" s="87"/>
    </row>
    <row r="436" spans="1:2" ht="12.75" hidden="1">
      <c r="A436" s="8"/>
      <c r="B436" s="87"/>
    </row>
    <row r="437" spans="1:2" ht="12.75" hidden="1">
      <c r="A437" s="8"/>
      <c r="B437" s="87"/>
    </row>
    <row r="438" spans="1:2" ht="12.75" hidden="1">
      <c r="A438" s="8"/>
      <c r="B438" s="87"/>
    </row>
    <row r="439" spans="1:2" ht="12.75" hidden="1">
      <c r="A439" s="8"/>
      <c r="B439" s="87"/>
    </row>
    <row r="440" spans="1:2" ht="12.75" hidden="1">
      <c r="A440" s="8"/>
      <c r="B440" s="87"/>
    </row>
    <row r="441" spans="1:2" ht="12.75" hidden="1">
      <c r="A441" s="8"/>
      <c r="B441" s="87"/>
    </row>
    <row r="442" spans="1:2" ht="12.75" hidden="1">
      <c r="A442" s="8"/>
      <c r="B442" s="87"/>
    </row>
    <row r="443" spans="1:2" ht="12.75" hidden="1">
      <c r="A443" s="8"/>
      <c r="B443" s="87"/>
    </row>
    <row r="444" spans="1:2" ht="12.75" hidden="1">
      <c r="A444" s="8"/>
      <c r="B444" s="87"/>
    </row>
    <row r="445" spans="1:2" ht="12.75" hidden="1">
      <c r="A445" s="8"/>
      <c r="B445" s="87"/>
    </row>
    <row r="446" spans="1:2" ht="12.75" hidden="1">
      <c r="A446" s="8"/>
      <c r="B446" s="87"/>
    </row>
    <row r="447" spans="1:2" ht="12.75" hidden="1">
      <c r="A447" s="8"/>
      <c r="B447" s="87"/>
    </row>
    <row r="448" spans="1:2" ht="12.75" hidden="1">
      <c r="A448" s="8"/>
      <c r="B448" s="87"/>
    </row>
    <row r="449" spans="1:2" ht="12.75" hidden="1">
      <c r="A449" s="8"/>
      <c r="B449" s="87"/>
    </row>
    <row r="450" spans="1:2" ht="12.75" hidden="1">
      <c r="A450" s="8"/>
      <c r="B450" s="87"/>
    </row>
    <row r="451" spans="1:2" ht="12.75" hidden="1">
      <c r="A451" s="8"/>
      <c r="B451" s="87"/>
    </row>
    <row r="452" spans="1:2" ht="12.75" hidden="1">
      <c r="A452" s="8"/>
      <c r="B452" s="87"/>
    </row>
    <row r="453" spans="1:2" ht="12.75" hidden="1">
      <c r="A453" s="8"/>
      <c r="B453" s="87"/>
    </row>
    <row r="454" spans="1:2" ht="12.75" hidden="1">
      <c r="A454" s="8"/>
      <c r="B454" s="87"/>
    </row>
    <row r="455" spans="1:2" ht="12.75" hidden="1">
      <c r="A455" s="8"/>
      <c r="B455" s="87"/>
    </row>
    <row r="456" spans="1:2" ht="12.75" hidden="1">
      <c r="A456" s="8"/>
      <c r="B456" s="87"/>
    </row>
    <row r="457" spans="1:2" ht="12.75" hidden="1">
      <c r="A457" s="8"/>
      <c r="B457" s="87"/>
    </row>
    <row r="458" spans="1:2" ht="12.75" hidden="1">
      <c r="A458" s="8"/>
      <c r="B458" s="87"/>
    </row>
    <row r="459" spans="1:2" ht="12.75" hidden="1">
      <c r="A459" s="8"/>
      <c r="B459" s="87"/>
    </row>
    <row r="460" spans="1:2" ht="12.75" hidden="1">
      <c r="A460" s="8"/>
      <c r="B460" s="87"/>
    </row>
    <row r="461" spans="1:2" ht="12.75" hidden="1">
      <c r="A461" s="8"/>
      <c r="B461" s="87"/>
    </row>
    <row r="462" spans="1:2" ht="12.75" hidden="1">
      <c r="A462" s="8"/>
      <c r="B462" s="87"/>
    </row>
    <row r="463" spans="1:2" ht="12.75" hidden="1">
      <c r="A463" s="8"/>
      <c r="B463" s="87"/>
    </row>
    <row r="464" spans="1:2" ht="12.75" hidden="1">
      <c r="A464" s="8"/>
      <c r="B464" s="87"/>
    </row>
    <row r="465" spans="1:2" ht="12.75" hidden="1">
      <c r="A465" s="8"/>
      <c r="B465" s="87"/>
    </row>
    <row r="466" spans="1:2" ht="12.75" hidden="1">
      <c r="A466" s="8"/>
      <c r="B466" s="87"/>
    </row>
    <row r="467" spans="1:2" ht="12.75" hidden="1">
      <c r="A467" s="8"/>
      <c r="B467" s="87"/>
    </row>
    <row r="468" spans="1:2" ht="12.75" hidden="1">
      <c r="A468" s="8"/>
      <c r="B468" s="87"/>
    </row>
    <row r="469" spans="1:2" ht="12.75" hidden="1">
      <c r="A469" s="8"/>
      <c r="B469" s="87"/>
    </row>
    <row r="470" spans="1:2" ht="12.75" hidden="1">
      <c r="A470" s="8"/>
      <c r="B470" s="87"/>
    </row>
    <row r="471" spans="1:2" ht="12.75" hidden="1">
      <c r="A471" s="8"/>
      <c r="B471" s="87"/>
    </row>
    <row r="472" spans="1:2" ht="12.75" hidden="1">
      <c r="A472" s="8"/>
      <c r="B472" s="87"/>
    </row>
    <row r="473" spans="1:2" ht="12.75" hidden="1">
      <c r="A473" s="8"/>
      <c r="B473" s="87"/>
    </row>
    <row r="474" spans="1:2" ht="12.75" hidden="1">
      <c r="A474" s="8"/>
      <c r="B474" s="87"/>
    </row>
    <row r="475" spans="1:2" ht="12.75" hidden="1">
      <c r="A475" s="8"/>
      <c r="B475" s="87"/>
    </row>
    <row r="476" spans="1:2" ht="12.75" hidden="1">
      <c r="A476" s="8"/>
      <c r="B476" s="87"/>
    </row>
    <row r="477" spans="1:2" ht="12.75" hidden="1">
      <c r="A477" s="8"/>
      <c r="B477" s="87"/>
    </row>
    <row r="478" spans="1:2" ht="12.75" hidden="1">
      <c r="A478" s="8"/>
      <c r="B478" s="87"/>
    </row>
    <row r="479" spans="1:2" ht="12.75" hidden="1">
      <c r="A479" s="8"/>
      <c r="B479" s="87"/>
    </row>
    <row r="480" spans="1:2" ht="12.75" hidden="1">
      <c r="A480" s="8"/>
      <c r="B480" s="87"/>
    </row>
    <row r="481" spans="1:2" ht="12.75" hidden="1">
      <c r="A481" s="8"/>
      <c r="B481" s="87"/>
    </row>
    <row r="482" spans="1:2" ht="12.75" hidden="1">
      <c r="A482" s="8"/>
      <c r="B482" s="87"/>
    </row>
    <row r="483" spans="1:2" ht="12.75" hidden="1">
      <c r="A483" s="8"/>
      <c r="B483" s="87"/>
    </row>
    <row r="484" spans="1:2" ht="12.75" hidden="1">
      <c r="A484" s="8"/>
      <c r="B484" s="87"/>
    </row>
    <row r="485" spans="1:2" ht="12.75" hidden="1">
      <c r="A485" s="8"/>
      <c r="B485" s="87"/>
    </row>
    <row r="486" spans="1:2" ht="12.75" hidden="1">
      <c r="A486" s="8"/>
      <c r="B486" s="87"/>
    </row>
    <row r="487" spans="1:2" ht="12.75" hidden="1">
      <c r="A487" s="8"/>
      <c r="B487" s="87"/>
    </row>
    <row r="488" spans="1:2" ht="12.75" hidden="1">
      <c r="A488" s="8"/>
      <c r="B488" s="87"/>
    </row>
    <row r="489" spans="1:2" ht="12.75" hidden="1">
      <c r="A489" s="8"/>
      <c r="B489" s="87"/>
    </row>
    <row r="490" spans="1:2" ht="12.75" hidden="1">
      <c r="A490" s="8"/>
      <c r="B490" s="87"/>
    </row>
    <row r="491" spans="1:2" ht="12.75" hidden="1">
      <c r="A491" s="8"/>
      <c r="B491" s="87"/>
    </row>
    <row r="492" spans="1:2" ht="12.75" hidden="1">
      <c r="A492" s="8"/>
      <c r="B492" s="87"/>
    </row>
    <row r="493" spans="1:2" ht="12.75" hidden="1">
      <c r="A493" s="8"/>
      <c r="B493" s="87"/>
    </row>
    <row r="494" spans="1:2" ht="12.75" hidden="1">
      <c r="A494" s="8"/>
      <c r="B494" s="87"/>
    </row>
    <row r="495" spans="1:2" ht="12.75" hidden="1">
      <c r="A495" s="8"/>
      <c r="B495" s="87"/>
    </row>
    <row r="496" spans="1:2" ht="12.75" hidden="1">
      <c r="A496" s="8"/>
      <c r="B496" s="87"/>
    </row>
    <row r="497" spans="1:2" ht="12.75" hidden="1">
      <c r="A497" s="8"/>
      <c r="B497" s="87"/>
    </row>
    <row r="498" spans="1:2" ht="12.75" hidden="1">
      <c r="A498" s="8"/>
      <c r="B498" s="87"/>
    </row>
    <row r="499" spans="1:2" ht="12.75" hidden="1">
      <c r="A499" s="8"/>
      <c r="B499" s="87"/>
    </row>
    <row r="500" spans="1:2" ht="12.75" hidden="1">
      <c r="A500" s="8"/>
      <c r="B500" s="87"/>
    </row>
    <row r="501" spans="1:2" ht="12.75" hidden="1">
      <c r="A501" s="8"/>
      <c r="B501" s="87"/>
    </row>
    <row r="502" spans="1:2" ht="12.75" hidden="1">
      <c r="A502" s="8"/>
      <c r="B502" s="87"/>
    </row>
    <row r="503" spans="1:2" ht="12.75" hidden="1">
      <c r="A503" s="8"/>
      <c r="B503" s="87"/>
    </row>
    <row r="504" spans="1:2" ht="12.75" hidden="1">
      <c r="A504" s="8"/>
      <c r="B504" s="87"/>
    </row>
    <row r="505" spans="1:2" ht="12.75" hidden="1">
      <c r="A505" s="8"/>
      <c r="B505" s="87"/>
    </row>
    <row r="506" spans="1:2" ht="12.75" hidden="1">
      <c r="A506" s="8"/>
      <c r="B506" s="87"/>
    </row>
    <row r="507" spans="1:2" ht="12.75" hidden="1">
      <c r="A507" s="8"/>
      <c r="B507" s="87"/>
    </row>
    <row r="508" spans="1:2" ht="12.75" hidden="1">
      <c r="A508" s="8"/>
      <c r="B508" s="87"/>
    </row>
    <row r="509" spans="1:2" ht="12.75" hidden="1">
      <c r="A509" s="8"/>
      <c r="B509" s="87"/>
    </row>
    <row r="510" spans="1:2" ht="12.75" hidden="1">
      <c r="A510" s="8"/>
      <c r="B510" s="87"/>
    </row>
    <row r="511" spans="1:2" ht="12.75" hidden="1">
      <c r="A511" s="8"/>
      <c r="B511" s="87"/>
    </row>
    <row r="512" spans="1:2" ht="12.75" hidden="1">
      <c r="A512" s="8"/>
      <c r="B512" s="87"/>
    </row>
    <row r="513" spans="1:2" ht="12.75" hidden="1">
      <c r="A513" s="8"/>
      <c r="B513" s="87"/>
    </row>
    <row r="514" spans="1:2" ht="12.75" hidden="1">
      <c r="A514" s="8"/>
      <c r="B514" s="87"/>
    </row>
    <row r="515" spans="1:2" ht="12.75" hidden="1">
      <c r="A515" s="8"/>
      <c r="B515" s="87"/>
    </row>
    <row r="516" spans="1:2" ht="12.75" hidden="1">
      <c r="A516" s="8"/>
      <c r="B516" s="87"/>
    </row>
    <row r="517" spans="1:2" ht="12.75" hidden="1">
      <c r="A517" s="8"/>
      <c r="B517" s="87"/>
    </row>
    <row r="518" spans="1:2" ht="12.75" hidden="1">
      <c r="A518" s="8"/>
      <c r="B518" s="87"/>
    </row>
    <row r="519" spans="1:2" ht="12.75" hidden="1">
      <c r="A519" s="8"/>
      <c r="B519" s="87"/>
    </row>
    <row r="520" spans="1:2" ht="12.75" hidden="1">
      <c r="A520" s="8"/>
      <c r="B520" s="87"/>
    </row>
    <row r="521" spans="1:2" ht="12.75" hidden="1">
      <c r="A521" s="8"/>
      <c r="B521" s="87"/>
    </row>
    <row r="522" spans="1:2" ht="12.75" hidden="1">
      <c r="A522" s="8"/>
      <c r="B522" s="87"/>
    </row>
    <row r="523" spans="1:2" ht="12.75" hidden="1">
      <c r="A523" s="8"/>
      <c r="B523" s="87"/>
    </row>
    <row r="524" spans="1:2" ht="12.75" hidden="1">
      <c r="A524" s="8"/>
      <c r="B524" s="87"/>
    </row>
    <row r="525" spans="1:2" ht="12.75" hidden="1">
      <c r="A525" s="8"/>
      <c r="B525" s="87"/>
    </row>
    <row r="526" spans="1:2" ht="12.75" hidden="1">
      <c r="A526" s="8"/>
      <c r="B526" s="87"/>
    </row>
    <row r="527" spans="1:2" ht="12.75" hidden="1">
      <c r="A527" s="8"/>
      <c r="B527" s="87"/>
    </row>
    <row r="528" spans="1:2" ht="12.75" hidden="1">
      <c r="A528" s="8"/>
      <c r="B528" s="87"/>
    </row>
    <row r="529" spans="1:2" ht="12.75" hidden="1">
      <c r="A529" s="8"/>
      <c r="B529" s="87"/>
    </row>
    <row r="530" spans="1:2" ht="12.75" hidden="1">
      <c r="A530" s="8"/>
      <c r="B530" s="87"/>
    </row>
    <row r="531" spans="1:2" ht="12.75" hidden="1">
      <c r="A531" s="8"/>
      <c r="B531" s="87"/>
    </row>
    <row r="532" spans="1:2" ht="12.75" hidden="1">
      <c r="A532" s="8"/>
      <c r="B532" s="87"/>
    </row>
    <row r="533" spans="1:2" ht="12.75" hidden="1">
      <c r="A533" s="8"/>
      <c r="B533" s="87"/>
    </row>
    <row r="534" spans="1:2" ht="12.75" hidden="1">
      <c r="A534" s="8"/>
      <c r="B534" s="87"/>
    </row>
    <row r="535" spans="1:2" ht="12.75" hidden="1">
      <c r="A535" s="8"/>
      <c r="B535" s="87"/>
    </row>
    <row r="536" spans="1:2" ht="12.75" hidden="1">
      <c r="A536" s="8"/>
      <c r="B536" s="87"/>
    </row>
    <row r="537" spans="1:2" ht="12.75" hidden="1">
      <c r="A537" s="8"/>
      <c r="B537" s="87"/>
    </row>
    <row r="538" spans="1:2" ht="12.75" hidden="1">
      <c r="A538" s="8"/>
      <c r="B538" s="87"/>
    </row>
    <row r="539" spans="1:2" ht="12.75" hidden="1">
      <c r="A539" s="8"/>
      <c r="B539" s="87"/>
    </row>
    <row r="540" spans="1:2" ht="12.75" hidden="1">
      <c r="A540" s="8"/>
      <c r="B540" s="87"/>
    </row>
    <row r="541" spans="1:2" ht="12.75" hidden="1">
      <c r="A541" s="8"/>
      <c r="B541" s="87"/>
    </row>
    <row r="542" spans="1:2" ht="12.75" hidden="1">
      <c r="A542" s="8"/>
      <c r="B542" s="87"/>
    </row>
    <row r="543" spans="1:2" ht="12.75" hidden="1">
      <c r="A543" s="8"/>
      <c r="B543" s="87"/>
    </row>
    <row r="544" spans="1:2" ht="12.75" hidden="1">
      <c r="A544" s="8"/>
      <c r="B544" s="87"/>
    </row>
    <row r="545" spans="1:2" ht="12.75" hidden="1">
      <c r="A545" s="8"/>
      <c r="B545" s="87"/>
    </row>
    <row r="546" spans="1:2" ht="12.75" hidden="1">
      <c r="A546" s="8"/>
      <c r="B546" s="87"/>
    </row>
    <row r="547" spans="1:2" ht="12.75" hidden="1">
      <c r="A547" s="8"/>
      <c r="B547" s="87"/>
    </row>
    <row r="548" spans="1:2" ht="12.75" hidden="1">
      <c r="A548" s="8"/>
      <c r="B548" s="87"/>
    </row>
    <row r="549" spans="1:2" ht="12.75" hidden="1">
      <c r="A549" s="8"/>
      <c r="B549" s="87"/>
    </row>
    <row r="550" spans="1:2" ht="12.75" hidden="1">
      <c r="A550" s="8"/>
      <c r="B550" s="87"/>
    </row>
    <row r="551" spans="1:2" ht="12.75" hidden="1">
      <c r="A551" s="8"/>
      <c r="B551" s="87"/>
    </row>
    <row r="552" spans="1:2" ht="12.75" hidden="1">
      <c r="A552" s="8"/>
      <c r="B552" s="87"/>
    </row>
    <row r="553" spans="1:2" ht="12.75" hidden="1">
      <c r="A553" s="8"/>
      <c r="B553" s="87"/>
    </row>
    <row r="554" spans="1:2" ht="12.75" hidden="1">
      <c r="A554" s="8"/>
      <c r="B554" s="87"/>
    </row>
    <row r="555" spans="1:2" ht="12.75" hidden="1">
      <c r="A555" s="8"/>
      <c r="B555" s="87"/>
    </row>
    <row r="556" spans="1:2" ht="12.75" hidden="1">
      <c r="A556" s="8"/>
      <c r="B556" s="87"/>
    </row>
    <row r="557" spans="1:2" ht="12.75" hidden="1">
      <c r="A557" s="8"/>
      <c r="B557" s="87"/>
    </row>
    <row r="558" spans="1:2" ht="12.75" hidden="1">
      <c r="A558" s="8"/>
      <c r="B558" s="87"/>
    </row>
    <row r="559" spans="1:2" ht="12.75" hidden="1">
      <c r="A559" s="8"/>
      <c r="B559" s="87"/>
    </row>
    <row r="560" spans="1:2" ht="12.75" hidden="1">
      <c r="A560" s="8"/>
      <c r="B560" s="87"/>
    </row>
    <row r="561" spans="1:2" ht="12.75" hidden="1">
      <c r="A561" s="8"/>
      <c r="B561" s="87"/>
    </row>
    <row r="562" spans="1:2" ht="12.75" hidden="1">
      <c r="A562" s="8"/>
      <c r="B562" s="87"/>
    </row>
    <row r="563" spans="1:2" ht="12.75" hidden="1">
      <c r="A563" s="8"/>
      <c r="B563" s="87"/>
    </row>
    <row r="564" spans="1:2" ht="12.75" hidden="1">
      <c r="A564" s="8"/>
      <c r="B564" s="87"/>
    </row>
    <row r="565" spans="1:2" ht="12.75" hidden="1">
      <c r="A565" s="8"/>
      <c r="B565" s="87"/>
    </row>
    <row r="566" spans="1:2" ht="12.75" hidden="1">
      <c r="A566" s="8"/>
      <c r="B566" s="87"/>
    </row>
    <row r="567" spans="1:2" ht="12.75" hidden="1">
      <c r="A567" s="8"/>
      <c r="B567" s="87"/>
    </row>
    <row r="568" spans="1:2" ht="12.75" hidden="1">
      <c r="A568" s="8"/>
      <c r="B568" s="87"/>
    </row>
    <row r="569" spans="1:2" ht="12.75" hidden="1">
      <c r="A569" s="8"/>
      <c r="B569" s="87"/>
    </row>
    <row r="570" spans="1:2" ht="12.75" hidden="1">
      <c r="A570" s="8"/>
      <c r="B570" s="87"/>
    </row>
    <row r="571" spans="1:2" ht="12.75" hidden="1">
      <c r="A571" s="8"/>
      <c r="B571" s="87"/>
    </row>
    <row r="572" spans="1:2" ht="12.75" hidden="1">
      <c r="A572" s="8"/>
      <c r="B572" s="87"/>
    </row>
    <row r="573" spans="1:2" ht="12.75" hidden="1">
      <c r="A573" s="8"/>
      <c r="B573" s="87"/>
    </row>
    <row r="574" spans="1:2" ht="12.75" hidden="1">
      <c r="A574" s="8"/>
      <c r="B574" s="87"/>
    </row>
    <row r="575" spans="1:2" ht="12.75" hidden="1">
      <c r="A575" s="8"/>
      <c r="B575" s="87"/>
    </row>
    <row r="576" spans="1:2" ht="12.75" hidden="1">
      <c r="A576" s="8"/>
      <c r="B576" s="87"/>
    </row>
    <row r="577" spans="1:2" ht="12.75" hidden="1">
      <c r="A577" s="8"/>
      <c r="B577" s="87"/>
    </row>
    <row r="578" spans="1:2" ht="12.75" hidden="1">
      <c r="A578" s="8"/>
      <c r="B578" s="87"/>
    </row>
    <row r="579" spans="1:2" ht="12.75" hidden="1">
      <c r="A579" s="8"/>
      <c r="B579" s="87"/>
    </row>
    <row r="580" spans="1:2" ht="12.75" hidden="1">
      <c r="A580" s="8"/>
      <c r="B580" s="87"/>
    </row>
    <row r="581" spans="1:2" ht="12.75" hidden="1">
      <c r="A581" s="8"/>
      <c r="B581" s="87"/>
    </row>
    <row r="582" spans="1:2" ht="12.75" hidden="1">
      <c r="A582" s="8"/>
      <c r="B582" s="87"/>
    </row>
    <row r="583" spans="1:2" ht="12.75" hidden="1">
      <c r="A583" s="8"/>
      <c r="B583" s="87"/>
    </row>
    <row r="584" spans="1:2" ht="12.75" hidden="1">
      <c r="A584" s="8"/>
      <c r="B584" s="87"/>
    </row>
    <row r="585" spans="1:2" ht="12.75" hidden="1">
      <c r="A585" s="8"/>
      <c r="B585" s="87"/>
    </row>
    <row r="586" spans="1:2" ht="12.75" hidden="1">
      <c r="A586" s="8"/>
      <c r="B586" s="87"/>
    </row>
    <row r="587" spans="1:2" ht="12.75" hidden="1">
      <c r="A587" s="8"/>
      <c r="B587" s="87"/>
    </row>
    <row r="588" spans="1:2" ht="12.75" hidden="1">
      <c r="A588" s="8"/>
      <c r="B588" s="87"/>
    </row>
    <row r="589" spans="1:2" ht="12.75" hidden="1">
      <c r="A589" s="8"/>
      <c r="B589" s="87"/>
    </row>
    <row r="590" spans="1:2" ht="12.75" hidden="1">
      <c r="A590" s="8"/>
      <c r="B590" s="87"/>
    </row>
    <row r="591" spans="1:2" ht="12.75" hidden="1">
      <c r="A591" s="8"/>
      <c r="B591" s="87"/>
    </row>
    <row r="592" spans="1:2" ht="12.75" hidden="1">
      <c r="A592" s="8"/>
      <c r="B592" s="87"/>
    </row>
    <row r="593" spans="1:2" ht="12.75" hidden="1">
      <c r="A593" s="8"/>
      <c r="B593" s="87"/>
    </row>
    <row r="594" spans="1:2" ht="12.75" hidden="1">
      <c r="A594" s="8"/>
      <c r="B594" s="87"/>
    </row>
    <row r="595" spans="1:2" ht="12.75" hidden="1">
      <c r="A595" s="8"/>
      <c r="B595" s="87"/>
    </row>
    <row r="596" spans="1:2" ht="12.75" hidden="1">
      <c r="A596" s="8"/>
      <c r="B596" s="87"/>
    </row>
    <row r="597" spans="1:2" ht="12.75" hidden="1">
      <c r="A597" s="8"/>
      <c r="B597" s="87"/>
    </row>
    <row r="598" spans="1:2" ht="12.75" hidden="1">
      <c r="A598" s="8"/>
      <c r="B598" s="87"/>
    </row>
    <row r="599" spans="1:2" ht="12.75" hidden="1">
      <c r="A599" s="8"/>
      <c r="B599" s="87"/>
    </row>
    <row r="600" spans="1:2" ht="12.75" hidden="1">
      <c r="A600" s="8"/>
      <c r="B600" s="87"/>
    </row>
    <row r="601" spans="1:2" ht="12.75" hidden="1">
      <c r="A601" s="8"/>
      <c r="B601" s="87"/>
    </row>
    <row r="602" spans="1:2" ht="12.75" hidden="1">
      <c r="A602" s="8"/>
      <c r="B602" s="87"/>
    </row>
    <row r="603" spans="1:2" ht="12.75" hidden="1">
      <c r="A603" s="8"/>
      <c r="B603" s="87"/>
    </row>
    <row r="604" spans="1:2" ht="12.75" hidden="1">
      <c r="A604" s="8"/>
      <c r="B604" s="87"/>
    </row>
    <row r="605" spans="1:2" ht="12.75" hidden="1">
      <c r="A605" s="8"/>
      <c r="B605" s="87"/>
    </row>
    <row r="606" spans="1:2" ht="12.75" hidden="1">
      <c r="A606" s="8"/>
      <c r="B606" s="87"/>
    </row>
    <row r="607" spans="1:2" ht="12.75" hidden="1">
      <c r="A607" s="8"/>
      <c r="B607" s="87"/>
    </row>
    <row r="608" spans="1:2" ht="12.75" hidden="1">
      <c r="A608" s="8"/>
      <c r="B608" s="87"/>
    </row>
    <row r="609" spans="1:2" ht="12.75" hidden="1">
      <c r="A609" s="8"/>
      <c r="B609" s="87"/>
    </row>
    <row r="610" spans="1:2" ht="12.75" hidden="1">
      <c r="A610" s="8"/>
      <c r="B610" s="87"/>
    </row>
    <row r="611" spans="1:2" ht="12.75" hidden="1">
      <c r="A611" s="8"/>
      <c r="B611" s="87"/>
    </row>
    <row r="612" spans="1:2" ht="12.75" hidden="1">
      <c r="A612" s="8"/>
      <c r="B612" s="87"/>
    </row>
    <row r="613" spans="1:2" ht="12.75" hidden="1">
      <c r="A613" s="8"/>
      <c r="B613" s="87"/>
    </row>
    <row r="614" spans="1:2" ht="12.75" hidden="1">
      <c r="A614" s="8"/>
      <c r="B614" s="87"/>
    </row>
    <row r="615" spans="1:2" ht="12.75" hidden="1">
      <c r="A615" s="8"/>
      <c r="B615" s="87"/>
    </row>
    <row r="616" spans="1:2" ht="12.75" hidden="1">
      <c r="A616" s="8"/>
      <c r="B616" s="87"/>
    </row>
    <row r="617" spans="1:2" ht="12.75" hidden="1">
      <c r="A617" s="8"/>
      <c r="B617" s="87"/>
    </row>
    <row r="618" spans="1:2" ht="12.75" hidden="1">
      <c r="A618" s="8"/>
      <c r="B618" s="87"/>
    </row>
    <row r="619" spans="1:2" ht="12.75" hidden="1">
      <c r="A619" s="8"/>
      <c r="B619" s="87"/>
    </row>
    <row r="620" spans="1:2" ht="12.75" hidden="1">
      <c r="A620" s="8"/>
      <c r="B620" s="87"/>
    </row>
    <row r="621" spans="1:2" ht="12.75" hidden="1">
      <c r="A621" s="8"/>
      <c r="B621" s="87"/>
    </row>
    <row r="622" spans="1:2" ht="12.75" hidden="1">
      <c r="A622" s="8"/>
      <c r="B622" s="87"/>
    </row>
    <row r="623" spans="1:2" ht="12.75" hidden="1">
      <c r="A623" s="8"/>
      <c r="B623" s="87"/>
    </row>
    <row r="624" spans="1:2" ht="12.75" hidden="1">
      <c r="A624" s="8"/>
      <c r="B624" s="87"/>
    </row>
    <row r="625" spans="1:2" ht="12.75" hidden="1">
      <c r="A625" s="8"/>
      <c r="B625" s="87"/>
    </row>
    <row r="626" spans="1:2" ht="12.75" hidden="1">
      <c r="A626" s="8"/>
      <c r="B626" s="87"/>
    </row>
    <row r="627" spans="1:2" ht="12.75" hidden="1">
      <c r="A627" s="8"/>
      <c r="B627" s="87"/>
    </row>
    <row r="628" spans="1:2" ht="12.75" hidden="1">
      <c r="A628" s="8"/>
      <c r="B628" s="87"/>
    </row>
    <row r="629" spans="1:2" ht="12.75" hidden="1">
      <c r="A629" s="8"/>
      <c r="B629" s="87"/>
    </row>
    <row r="630" spans="1:2" ht="12.75" hidden="1">
      <c r="A630" s="8"/>
      <c r="B630" s="87"/>
    </row>
    <row r="631" spans="1:2" ht="12.75" hidden="1">
      <c r="A631" s="8"/>
      <c r="B631" s="87"/>
    </row>
    <row r="632" spans="1:2" ht="12.75" hidden="1">
      <c r="A632" s="8"/>
      <c r="B632" s="87"/>
    </row>
    <row r="633" spans="1:2" ht="12.75" hidden="1">
      <c r="A633" s="8"/>
      <c r="B633" s="87"/>
    </row>
    <row r="634" spans="1:2" ht="12.75" hidden="1">
      <c r="A634" s="8"/>
      <c r="B634" s="87"/>
    </row>
    <row r="635" spans="1:2" ht="12.75" hidden="1">
      <c r="A635" s="8"/>
      <c r="B635" s="87"/>
    </row>
    <row r="636" spans="1:2" ht="12.75" hidden="1">
      <c r="A636" s="8"/>
      <c r="B636" s="87"/>
    </row>
    <row r="637" spans="1:2" ht="12.75" hidden="1">
      <c r="A637" s="8"/>
      <c r="B637" s="87"/>
    </row>
    <row r="638" spans="1:2" ht="12.75" hidden="1">
      <c r="A638" s="8"/>
      <c r="B638" s="87"/>
    </row>
    <row r="639" spans="1:2" ht="12.75" hidden="1">
      <c r="A639" s="8"/>
      <c r="B639" s="87"/>
    </row>
    <row r="640" spans="1:2" ht="12.75" hidden="1">
      <c r="A640" s="8"/>
      <c r="B640" s="87"/>
    </row>
    <row r="641" spans="1:2" ht="12.75" hidden="1">
      <c r="A641" s="8"/>
      <c r="B641" s="87"/>
    </row>
    <row r="642" spans="1:2" ht="12.75" hidden="1">
      <c r="A642" s="8"/>
      <c r="B642" s="87"/>
    </row>
    <row r="643" spans="1:2" ht="12.75" hidden="1">
      <c r="A643" s="8"/>
      <c r="B643" s="87"/>
    </row>
    <row r="644" spans="1:2" ht="12.75" hidden="1">
      <c r="A644" s="8"/>
      <c r="B644" s="87"/>
    </row>
    <row r="645" spans="1:2" ht="12.75" hidden="1">
      <c r="A645" s="8"/>
      <c r="B645" s="87"/>
    </row>
    <row r="646" spans="1:2" ht="12.75" hidden="1">
      <c r="A646" s="8"/>
      <c r="B646" s="87"/>
    </row>
    <row r="647" spans="1:2" ht="12.75" hidden="1">
      <c r="A647" s="8"/>
      <c r="B647" s="87"/>
    </row>
    <row r="648" spans="1:2" ht="12.75" hidden="1">
      <c r="A648" s="8"/>
      <c r="B648" s="87"/>
    </row>
    <row r="649" spans="1:2" ht="12.75" hidden="1">
      <c r="A649" s="8"/>
      <c r="B649" s="87"/>
    </row>
    <row r="650" spans="1:2" ht="12.75" hidden="1">
      <c r="A650" s="8"/>
      <c r="B650" s="87"/>
    </row>
    <row r="651" spans="1:2" ht="12.75" hidden="1">
      <c r="A651" s="8"/>
      <c r="B651" s="87"/>
    </row>
    <row r="652" spans="1:2" ht="12.75" hidden="1">
      <c r="A652" s="8"/>
      <c r="B652" s="87"/>
    </row>
    <row r="653" spans="1:2" ht="12.75" hidden="1">
      <c r="A653" s="8"/>
      <c r="B653" s="87"/>
    </row>
    <row r="654" spans="1:2" ht="12.75" hidden="1">
      <c r="A654" s="8"/>
      <c r="B654" s="87"/>
    </row>
    <row r="655" spans="1:2" ht="12.75" hidden="1">
      <c r="A655" s="8"/>
      <c r="B655" s="87"/>
    </row>
    <row r="656" spans="1:2" ht="12.75" hidden="1">
      <c r="A656" s="8"/>
      <c r="B656" s="87"/>
    </row>
    <row r="657" spans="1:2" ht="12.75" hidden="1">
      <c r="A657" s="8"/>
      <c r="B657" s="87"/>
    </row>
    <row r="658" spans="1:2" ht="12.75" hidden="1">
      <c r="A658" s="8"/>
      <c r="B658" s="87"/>
    </row>
    <row r="659" spans="1:2" ht="12.75" hidden="1">
      <c r="A659" s="8"/>
      <c r="B659" s="87"/>
    </row>
    <row r="660" spans="1:2" ht="12.75" hidden="1">
      <c r="A660" s="8"/>
      <c r="B660" s="87"/>
    </row>
    <row r="661" spans="1:2" ht="12.75" hidden="1">
      <c r="A661" s="8"/>
      <c r="B661" s="87"/>
    </row>
    <row r="662" spans="1:2" ht="12.75" hidden="1">
      <c r="A662" s="8"/>
      <c r="B662" s="87"/>
    </row>
    <row r="663" spans="1:2" ht="12.75" hidden="1">
      <c r="A663" s="8"/>
      <c r="B663" s="87"/>
    </row>
    <row r="664" spans="1:2" ht="12.75" hidden="1">
      <c r="A664" s="8"/>
      <c r="B664" s="87"/>
    </row>
    <row r="665" spans="1:2" ht="12.75" hidden="1">
      <c r="A665" s="8"/>
      <c r="B665" s="87"/>
    </row>
    <row r="666" spans="1:2" ht="12.75" hidden="1">
      <c r="A666" s="8"/>
      <c r="B666" s="87"/>
    </row>
    <row r="667" spans="1:2" ht="12.75" hidden="1">
      <c r="A667" s="8"/>
      <c r="B667" s="87"/>
    </row>
    <row r="668" spans="1:2" ht="12.75" hidden="1">
      <c r="A668" s="8"/>
      <c r="B668" s="87"/>
    </row>
    <row r="669" spans="1:2" ht="12.75" hidden="1">
      <c r="A669" s="8"/>
      <c r="B669" s="87"/>
    </row>
    <row r="670" spans="1:2" ht="12.75" hidden="1">
      <c r="A670" s="8"/>
      <c r="B670" s="87"/>
    </row>
    <row r="671" spans="1:2" ht="12.75" hidden="1">
      <c r="A671" s="8"/>
      <c r="B671" s="87"/>
    </row>
    <row r="672" spans="1:2" ht="12.75" hidden="1">
      <c r="A672" s="8"/>
      <c r="B672" s="87"/>
    </row>
    <row r="673" spans="1:2" ht="12.75" hidden="1">
      <c r="A673" s="8"/>
      <c r="B673" s="87"/>
    </row>
    <row r="674" spans="1:2" ht="12.75" hidden="1">
      <c r="A674" s="8"/>
      <c r="B674" s="87"/>
    </row>
    <row r="675" spans="1:2" ht="12.75" hidden="1">
      <c r="A675" s="8"/>
      <c r="B675" s="87"/>
    </row>
    <row r="676" spans="1:2" ht="12.75" hidden="1">
      <c r="A676" s="8"/>
      <c r="B676" s="87"/>
    </row>
    <row r="677" spans="1:2" ht="12.75" hidden="1">
      <c r="A677" s="8"/>
      <c r="B677" s="87"/>
    </row>
    <row r="678" spans="1:2" ht="12.75" hidden="1">
      <c r="A678" s="8"/>
      <c r="B678" s="87"/>
    </row>
    <row r="679" spans="1:2" ht="12.75" hidden="1">
      <c r="A679" s="8"/>
      <c r="B679" s="87"/>
    </row>
    <row r="680" spans="1:2" ht="12.75" hidden="1">
      <c r="A680" s="8"/>
      <c r="B680" s="87"/>
    </row>
    <row r="681" spans="1:2" ht="12.75" hidden="1">
      <c r="A681" s="8"/>
      <c r="B681" s="87"/>
    </row>
    <row r="682" spans="1:2" ht="12.75" hidden="1">
      <c r="A682" s="8"/>
      <c r="B682" s="87"/>
    </row>
    <row r="683" spans="1:2" ht="12.75" hidden="1">
      <c r="A683" s="8"/>
      <c r="B683" s="87"/>
    </row>
    <row r="684" spans="1:2" ht="12.75" hidden="1">
      <c r="A684" s="8"/>
      <c r="B684" s="87"/>
    </row>
    <row r="685" spans="1:2" ht="12.75" hidden="1">
      <c r="A685" s="8"/>
      <c r="B685" s="87"/>
    </row>
    <row r="686" spans="1:2" ht="12.75" hidden="1">
      <c r="A686" s="8"/>
      <c r="B686" s="87"/>
    </row>
    <row r="687" spans="1:2" ht="12.75" hidden="1">
      <c r="A687" s="8"/>
      <c r="B687" s="87"/>
    </row>
    <row r="688" spans="1:2" ht="12.75" hidden="1">
      <c r="A688" s="8"/>
      <c r="B688" s="87"/>
    </row>
    <row r="689" spans="1:2" ht="12.75" hidden="1">
      <c r="A689" s="8"/>
      <c r="B689" s="87"/>
    </row>
    <row r="690" spans="1:2" ht="12.75" hidden="1">
      <c r="A690" s="8"/>
      <c r="B690" s="87"/>
    </row>
    <row r="691" spans="1:2" ht="12.75" hidden="1">
      <c r="A691" s="8"/>
      <c r="B691" s="87"/>
    </row>
    <row r="692" spans="1:2" ht="12.75" hidden="1">
      <c r="A692" s="8"/>
      <c r="B692" s="87"/>
    </row>
    <row r="693" spans="1:2" ht="12.75" hidden="1">
      <c r="A693" s="8"/>
      <c r="B693" s="87"/>
    </row>
    <row r="694" spans="1:2" ht="12.75" hidden="1">
      <c r="A694" s="8"/>
      <c r="B694" s="87"/>
    </row>
    <row r="695" spans="1:2" ht="12.75" hidden="1">
      <c r="A695" s="8"/>
      <c r="B695" s="87"/>
    </row>
    <row r="696" spans="1:2" ht="12.75" hidden="1">
      <c r="A696" s="8"/>
      <c r="B696" s="87"/>
    </row>
    <row r="697" spans="1:2" ht="12.75" hidden="1">
      <c r="A697" s="8"/>
      <c r="B697" s="87"/>
    </row>
    <row r="698" spans="1:2" ht="12.75" hidden="1">
      <c r="A698" s="8"/>
      <c r="B698" s="87"/>
    </row>
    <row r="699" spans="1:2" ht="12.75" hidden="1">
      <c r="A699" s="8"/>
      <c r="B699" s="87"/>
    </row>
    <row r="700" spans="1:2" ht="12.75" hidden="1">
      <c r="A700" s="8"/>
      <c r="B700" s="87"/>
    </row>
    <row r="701" spans="1:2" ht="12.75" hidden="1">
      <c r="A701" s="8"/>
      <c r="B701" s="87"/>
    </row>
    <row r="702" spans="1:2" ht="12.75" hidden="1">
      <c r="A702" s="8"/>
      <c r="B702" s="87"/>
    </row>
    <row r="703" spans="1:2" ht="12.75" hidden="1">
      <c r="A703" s="8"/>
      <c r="B703" s="87"/>
    </row>
    <row r="704" spans="1:2" ht="12.75" hidden="1">
      <c r="A704" s="8"/>
      <c r="B704" s="87"/>
    </row>
    <row r="705" spans="1:2" ht="12.75" hidden="1">
      <c r="A705" s="8"/>
      <c r="B705" s="87"/>
    </row>
    <row r="706" spans="1:2" ht="12.75" hidden="1">
      <c r="A706" s="8"/>
      <c r="B706" s="87"/>
    </row>
    <row r="707" spans="1:2" ht="12.75" hidden="1">
      <c r="A707" s="8"/>
      <c r="B707" s="87"/>
    </row>
    <row r="708" spans="1:2" ht="12.75" hidden="1">
      <c r="A708" s="8"/>
      <c r="B708" s="87"/>
    </row>
    <row r="709" spans="1:2" ht="12.75" hidden="1">
      <c r="A709" s="8"/>
      <c r="B709" s="87"/>
    </row>
    <row r="710" spans="1:2" ht="12.75" hidden="1">
      <c r="A710" s="8"/>
      <c r="B710" s="87"/>
    </row>
    <row r="711" spans="1:2" ht="12.75" hidden="1">
      <c r="A711" s="8"/>
      <c r="B711" s="87"/>
    </row>
    <row r="712" spans="1:2" ht="12.75" hidden="1">
      <c r="A712" s="8"/>
      <c r="B712" s="87"/>
    </row>
    <row r="713" spans="1:2" ht="12.75" hidden="1">
      <c r="A713" s="8"/>
      <c r="B713" s="87"/>
    </row>
    <row r="714" spans="1:2" ht="12.75" hidden="1">
      <c r="A714" s="8"/>
      <c r="B714" s="87"/>
    </row>
    <row r="715" spans="1:2" ht="12.75" hidden="1">
      <c r="A715" s="8"/>
      <c r="B715" s="87"/>
    </row>
    <row r="716" spans="1:2" ht="12.75" hidden="1">
      <c r="A716" s="8"/>
      <c r="B716" s="87"/>
    </row>
    <row r="717" spans="1:2" ht="12.75" hidden="1">
      <c r="A717" s="8"/>
      <c r="B717" s="87"/>
    </row>
    <row r="718" spans="1:2" ht="12.75" hidden="1">
      <c r="A718" s="8"/>
      <c r="B718" s="87"/>
    </row>
    <row r="719" spans="1:2" ht="12.75" hidden="1">
      <c r="A719" s="8"/>
      <c r="B719" s="87"/>
    </row>
    <row r="720" spans="1:2" ht="12.75" hidden="1">
      <c r="A720" s="8"/>
      <c r="B720" s="87"/>
    </row>
    <row r="721" spans="1:2" ht="12.75" hidden="1">
      <c r="A721" s="8"/>
      <c r="B721" s="87"/>
    </row>
    <row r="722" spans="1:2" ht="12.75" hidden="1">
      <c r="A722" s="8"/>
      <c r="B722" s="87"/>
    </row>
    <row r="723" spans="1:2" ht="12.75" hidden="1">
      <c r="A723" s="8"/>
      <c r="B723" s="87"/>
    </row>
    <row r="724" spans="1:2" ht="12.75" hidden="1">
      <c r="A724" s="8"/>
      <c r="B724" s="87"/>
    </row>
    <row r="725" spans="1:2" ht="12.75" hidden="1">
      <c r="A725" s="8"/>
      <c r="B725" s="87"/>
    </row>
    <row r="726" spans="1:2" ht="12.75" hidden="1">
      <c r="A726" s="8"/>
      <c r="B726" s="87"/>
    </row>
    <row r="727" spans="1:2" ht="12.75" hidden="1">
      <c r="A727" s="8"/>
      <c r="B727" s="87"/>
    </row>
    <row r="728" spans="1:2" ht="12.75" hidden="1">
      <c r="A728" s="8"/>
      <c r="B728" s="87"/>
    </row>
    <row r="729" spans="1:2" ht="12.75" hidden="1">
      <c r="A729" s="8"/>
      <c r="B729" s="87"/>
    </row>
    <row r="730" spans="1:2" ht="12.75" hidden="1">
      <c r="A730" s="8"/>
      <c r="B730" s="87"/>
    </row>
    <row r="731" spans="1:2" ht="12.75" hidden="1">
      <c r="A731" s="8"/>
      <c r="B731" s="87"/>
    </row>
    <row r="732" spans="1:2" ht="12.75" hidden="1">
      <c r="A732" s="8"/>
      <c r="B732" s="87"/>
    </row>
    <row r="733" spans="1:2" ht="12.75" hidden="1">
      <c r="A733" s="8"/>
      <c r="B733" s="87"/>
    </row>
    <row r="734" spans="1:2" ht="12.75" hidden="1">
      <c r="A734" s="8"/>
      <c r="B734" s="87"/>
    </row>
    <row r="735" spans="1:2" ht="12.75" hidden="1">
      <c r="A735" s="8"/>
      <c r="B735" s="87"/>
    </row>
    <row r="736" spans="1:2" ht="12.75" hidden="1">
      <c r="A736" s="8"/>
      <c r="B736" s="87"/>
    </row>
    <row r="737" spans="1:2" ht="12.75" hidden="1">
      <c r="A737" s="8"/>
      <c r="B737" s="87"/>
    </row>
    <row r="738" spans="1:2" ht="12.75" hidden="1">
      <c r="A738" s="8"/>
      <c r="B738" s="87"/>
    </row>
    <row r="739" spans="1:2" ht="12.75" hidden="1">
      <c r="A739" s="8"/>
      <c r="B739" s="87"/>
    </row>
    <row r="740" spans="1:2" ht="12.75" hidden="1">
      <c r="A740" s="8"/>
      <c r="B740" s="87"/>
    </row>
    <row r="741" spans="1:2" ht="12.75" hidden="1">
      <c r="A741" s="8"/>
      <c r="B741" s="87"/>
    </row>
    <row r="742" spans="1:2" ht="12.75" hidden="1">
      <c r="A742" s="8"/>
      <c r="B742" s="87"/>
    </row>
    <row r="743" spans="1:2" ht="12.75" hidden="1">
      <c r="A743" s="8"/>
      <c r="B743" s="87"/>
    </row>
    <row r="744" spans="1:2" ht="12.75" hidden="1">
      <c r="A744" s="8"/>
      <c r="B744" s="87"/>
    </row>
    <row r="745" spans="1:2" ht="12.75" hidden="1">
      <c r="A745" s="8"/>
      <c r="B745" s="87"/>
    </row>
    <row r="746" spans="1:2" ht="12.75" hidden="1">
      <c r="A746" s="8"/>
      <c r="B746" s="87"/>
    </row>
    <row r="747" spans="1:2" ht="12.75" hidden="1">
      <c r="A747" s="8"/>
      <c r="B747" s="87"/>
    </row>
    <row r="748" spans="1:2" ht="12.75" hidden="1">
      <c r="A748" s="8"/>
      <c r="B748" s="87"/>
    </row>
    <row r="749" spans="1:2" ht="12.75" hidden="1">
      <c r="A749" s="8"/>
      <c r="B749" s="87"/>
    </row>
    <row r="750" spans="1:2" ht="12.75" hidden="1">
      <c r="A750" s="8"/>
      <c r="B750" s="87"/>
    </row>
    <row r="751" spans="1:2" ht="12.75" hidden="1">
      <c r="A751" s="8"/>
      <c r="B751" s="87"/>
    </row>
    <row r="752" spans="1:2" ht="12.75" hidden="1">
      <c r="A752" s="8"/>
      <c r="B752" s="87"/>
    </row>
    <row r="753" spans="1:2" ht="12.75" hidden="1">
      <c r="A753" s="8"/>
      <c r="B753" s="87"/>
    </row>
    <row r="754" spans="1:2" ht="12.75" hidden="1">
      <c r="A754" s="8"/>
      <c r="B754" s="87"/>
    </row>
    <row r="755" spans="1:2" ht="12.75" hidden="1">
      <c r="A755" s="8"/>
      <c r="B755" s="87"/>
    </row>
    <row r="756" spans="1:2" ht="12.75" hidden="1">
      <c r="A756" s="8"/>
      <c r="B756" s="87"/>
    </row>
    <row r="757" spans="1:2" ht="12.75" hidden="1">
      <c r="A757" s="8"/>
      <c r="B757" s="87"/>
    </row>
    <row r="758" spans="1:2" ht="12.75" hidden="1">
      <c r="A758" s="8"/>
      <c r="B758" s="87"/>
    </row>
    <row r="759" spans="1:2" ht="12.75" hidden="1">
      <c r="A759" s="8"/>
      <c r="B759" s="87"/>
    </row>
    <row r="760" spans="1:2" ht="12.75" hidden="1">
      <c r="A760" s="8"/>
      <c r="B760" s="87"/>
    </row>
    <row r="761" spans="1:2" ht="12.75" hidden="1">
      <c r="A761" s="8"/>
      <c r="B761" s="87"/>
    </row>
    <row r="762" spans="1:2" ht="12.75" hidden="1">
      <c r="A762" s="8"/>
      <c r="B762" s="87"/>
    </row>
    <row r="763" spans="1:2" ht="12.75" hidden="1">
      <c r="A763" s="8"/>
      <c r="B763" s="87"/>
    </row>
    <row r="764" spans="1:2" ht="12.75" hidden="1">
      <c r="A764" s="8"/>
      <c r="B764" s="87"/>
    </row>
    <row r="765" spans="1:2" ht="12.75" hidden="1">
      <c r="A765" s="8"/>
      <c r="B765" s="87"/>
    </row>
    <row r="766" spans="1:2" ht="12.75" hidden="1">
      <c r="A766" s="8"/>
      <c r="B766" s="87"/>
    </row>
    <row r="767" spans="1:2" ht="12.75" hidden="1">
      <c r="A767" s="8"/>
      <c r="B767" s="87"/>
    </row>
    <row r="768" spans="1:2" ht="12.75" hidden="1">
      <c r="A768" s="8"/>
      <c r="B768" s="87"/>
    </row>
    <row r="769" spans="1:2" ht="12.75" hidden="1">
      <c r="A769" s="8"/>
      <c r="B769" s="87"/>
    </row>
    <row r="770" spans="1:2" ht="12.75" hidden="1">
      <c r="A770" s="8"/>
      <c r="B770" s="87"/>
    </row>
    <row r="771" spans="1:2" ht="12.75" hidden="1">
      <c r="A771" s="8"/>
      <c r="B771" s="87"/>
    </row>
    <row r="772" spans="1:2" ht="12.75" hidden="1">
      <c r="A772" s="8"/>
      <c r="B772" s="87"/>
    </row>
    <row r="773" spans="1:2" ht="12.75" hidden="1">
      <c r="A773" s="8"/>
      <c r="B773" s="87"/>
    </row>
    <row r="774" spans="1:2" ht="12.75" hidden="1">
      <c r="A774" s="8"/>
      <c r="B774" s="87"/>
    </row>
    <row r="775" spans="1:2" ht="12.75" hidden="1">
      <c r="A775" s="8"/>
      <c r="B775" s="87"/>
    </row>
    <row r="776" spans="1:2" ht="12.75" hidden="1">
      <c r="A776" s="8"/>
      <c r="B776" s="87"/>
    </row>
    <row r="777" spans="1:2" ht="12.75" hidden="1">
      <c r="A777" s="8"/>
      <c r="B777" s="87"/>
    </row>
    <row r="778" spans="1:2" ht="12.75" hidden="1">
      <c r="A778" s="8"/>
      <c r="B778" s="87"/>
    </row>
    <row r="779" spans="1:2" ht="12.75" hidden="1">
      <c r="A779" s="8"/>
      <c r="B779" s="87"/>
    </row>
    <row r="780" spans="1:2" ht="12.75" hidden="1">
      <c r="A780" s="8"/>
      <c r="B780" s="87"/>
    </row>
    <row r="781" spans="1:2" ht="12.75" hidden="1">
      <c r="A781" s="8"/>
      <c r="B781" s="87"/>
    </row>
    <row r="782" spans="1:2" ht="12.75" hidden="1">
      <c r="A782" s="8"/>
      <c r="B782" s="87"/>
    </row>
    <row r="783" spans="1:2" ht="12.75" hidden="1">
      <c r="A783" s="8"/>
      <c r="B783" s="87"/>
    </row>
    <row r="784" spans="1:2" ht="12.75" hidden="1">
      <c r="A784" s="8"/>
      <c r="B784" s="87"/>
    </row>
    <row r="785" spans="1:2" ht="12.75" hidden="1">
      <c r="A785" s="8"/>
      <c r="B785" s="87"/>
    </row>
    <row r="786" spans="1:2" ht="12.75" hidden="1">
      <c r="A786" s="8"/>
      <c r="B786" s="87"/>
    </row>
    <row r="787" spans="1:2" ht="12.75" hidden="1">
      <c r="A787" s="8"/>
      <c r="B787" s="87"/>
    </row>
    <row r="788" spans="1:2" ht="12.75" hidden="1">
      <c r="A788" s="8"/>
      <c r="B788" s="87"/>
    </row>
    <row r="789" spans="1:2" ht="12.75" hidden="1">
      <c r="A789" s="8"/>
      <c r="B789" s="87"/>
    </row>
    <row r="790" spans="1:2" ht="12.75" hidden="1">
      <c r="A790" s="8"/>
      <c r="B790" s="87"/>
    </row>
    <row r="791" spans="1:2" ht="12.75" hidden="1">
      <c r="A791" s="8"/>
      <c r="B791" s="87"/>
    </row>
    <row r="792" spans="1:2" ht="12.75" hidden="1">
      <c r="A792" s="8"/>
      <c r="B792" s="87"/>
    </row>
    <row r="793" spans="1:2" ht="12.75" hidden="1">
      <c r="A793" s="8"/>
      <c r="B793" s="87"/>
    </row>
    <row r="794" spans="1:2" ht="12.75" hidden="1">
      <c r="A794" s="8"/>
      <c r="B794" s="87"/>
    </row>
    <row r="795" spans="1:2" ht="12.75" hidden="1">
      <c r="A795" s="8"/>
      <c r="B795" s="87"/>
    </row>
    <row r="796" spans="1:2" ht="12.75" hidden="1">
      <c r="A796" s="8"/>
      <c r="B796" s="87"/>
    </row>
    <row r="797" spans="1:2" ht="12.75" hidden="1">
      <c r="A797" s="8"/>
      <c r="B797" s="87"/>
    </row>
    <row r="798" spans="1:2" ht="12.75" hidden="1">
      <c r="A798" s="8"/>
      <c r="B798" s="87"/>
    </row>
    <row r="799" spans="1:2" ht="12.75" hidden="1">
      <c r="A799" s="8"/>
      <c r="B799" s="87"/>
    </row>
    <row r="800" spans="1:2" ht="12.75" hidden="1">
      <c r="A800" s="8"/>
      <c r="B800" s="87"/>
    </row>
    <row r="801" spans="1:2" ht="12.75" hidden="1">
      <c r="A801" s="8"/>
      <c r="B801" s="87"/>
    </row>
    <row r="802" spans="1:2" ht="12.75" hidden="1">
      <c r="A802" s="8"/>
      <c r="B802" s="87"/>
    </row>
    <row r="803" spans="1:2" ht="12.75" hidden="1">
      <c r="A803" s="8"/>
      <c r="B803" s="87"/>
    </row>
    <row r="804" spans="1:2" ht="12.75" hidden="1">
      <c r="A804" s="8"/>
      <c r="B804" s="87"/>
    </row>
    <row r="805" spans="1:2" ht="12.75" hidden="1">
      <c r="A805" s="8"/>
      <c r="B805" s="87"/>
    </row>
    <row r="806" spans="1:2" ht="12.75" hidden="1">
      <c r="A806" s="8"/>
      <c r="B806" s="87"/>
    </row>
    <row r="807" spans="1:2" ht="12.75" hidden="1">
      <c r="A807" s="8"/>
      <c r="B807" s="87"/>
    </row>
    <row r="808" spans="1:2" ht="12.75" hidden="1">
      <c r="A808" s="8"/>
      <c r="B808" s="87"/>
    </row>
    <row r="809" spans="1:2" ht="12.75" hidden="1">
      <c r="A809" s="8"/>
      <c r="B809" s="87"/>
    </row>
    <row r="810" spans="1:2" ht="12.75" hidden="1">
      <c r="A810" s="8"/>
      <c r="B810" s="87"/>
    </row>
    <row r="811" spans="1:2" ht="12.75" hidden="1">
      <c r="A811" s="8"/>
      <c r="B811" s="87"/>
    </row>
    <row r="812" spans="1:2" ht="12.75" hidden="1">
      <c r="A812" s="8"/>
      <c r="B812" s="87"/>
    </row>
    <row r="813" spans="1:2" ht="12.75" hidden="1">
      <c r="A813" s="8"/>
      <c r="B813" s="87"/>
    </row>
    <row r="814" spans="1:2" ht="12.75" hidden="1">
      <c r="A814" s="8"/>
      <c r="B814" s="87"/>
    </row>
    <row r="815" spans="1:2" ht="12.75" hidden="1">
      <c r="A815" s="8"/>
      <c r="B815" s="87"/>
    </row>
    <row r="816" spans="1:2" ht="12.75" hidden="1">
      <c r="A816" s="8"/>
      <c r="B816" s="87"/>
    </row>
    <row r="817" spans="1:2" ht="12.75" hidden="1">
      <c r="A817" s="8"/>
      <c r="B817" s="87"/>
    </row>
    <row r="818" spans="1:2" ht="12.75" hidden="1">
      <c r="A818" s="8"/>
      <c r="B818" s="87"/>
    </row>
    <row r="819" spans="1:2" ht="12.75" hidden="1">
      <c r="A819" s="8"/>
      <c r="B819" s="87"/>
    </row>
    <row r="820" spans="1:2" ht="12.75" hidden="1">
      <c r="A820" s="8"/>
      <c r="B820" s="87"/>
    </row>
    <row r="821" spans="1:2" ht="12.75" hidden="1">
      <c r="A821" s="8"/>
      <c r="B821" s="87"/>
    </row>
    <row r="822" spans="1:2" ht="12.75" hidden="1">
      <c r="A822" s="8"/>
      <c r="B822" s="87"/>
    </row>
    <row r="823" spans="1:2" ht="12.75" hidden="1">
      <c r="A823" s="8"/>
      <c r="B823" s="87"/>
    </row>
    <row r="824" spans="1:2" ht="12.75" hidden="1">
      <c r="A824" s="8"/>
      <c r="B824" s="87"/>
    </row>
    <row r="825" spans="1:2" ht="12.75" hidden="1">
      <c r="A825" s="8"/>
      <c r="B825" s="87"/>
    </row>
    <row r="826" spans="1:2" ht="12.75" hidden="1">
      <c r="A826" s="8"/>
      <c r="B826" s="87"/>
    </row>
    <row r="827" spans="1:2" ht="12.75" hidden="1">
      <c r="A827" s="8"/>
      <c r="B827" s="87"/>
    </row>
    <row r="828" spans="1:2" ht="12.75" hidden="1">
      <c r="A828" s="8"/>
      <c r="B828" s="87"/>
    </row>
    <row r="829" spans="1:2" ht="12.75" hidden="1">
      <c r="A829" s="8"/>
      <c r="B829" s="87"/>
    </row>
    <row r="830" spans="1:2" ht="12.75" hidden="1">
      <c r="A830" s="8"/>
      <c r="B830" s="87"/>
    </row>
    <row r="831" spans="1:2" ht="12.75" hidden="1">
      <c r="A831" s="8"/>
      <c r="B831" s="87"/>
    </row>
    <row r="832" spans="1:2" ht="12.75" hidden="1">
      <c r="A832" s="8"/>
      <c r="B832" s="87"/>
    </row>
    <row r="833" spans="1:2" ht="12.75" hidden="1">
      <c r="A833" s="8"/>
      <c r="B833" s="87"/>
    </row>
    <row r="834" spans="1:2" ht="12.75" hidden="1">
      <c r="A834" s="8"/>
      <c r="B834" s="87"/>
    </row>
    <row r="835" spans="1:2" ht="12.75" hidden="1">
      <c r="A835" s="8"/>
      <c r="B835" s="87"/>
    </row>
    <row r="836" spans="1:2" ht="12.75" hidden="1">
      <c r="A836" s="8"/>
      <c r="B836" s="87"/>
    </row>
    <row r="837" spans="1:2" ht="12.75" hidden="1">
      <c r="A837" s="8"/>
      <c r="B837" s="87"/>
    </row>
    <row r="838" spans="1:2" ht="12.75" hidden="1">
      <c r="A838" s="8"/>
      <c r="B838" s="87"/>
    </row>
    <row r="839" spans="1:2" ht="12.75" hidden="1">
      <c r="A839" s="8"/>
      <c r="B839" s="87"/>
    </row>
    <row r="840" spans="1:2" ht="12.75" hidden="1">
      <c r="A840" s="8"/>
      <c r="B840" s="87"/>
    </row>
    <row r="841" spans="1:2" ht="12.75" hidden="1">
      <c r="A841" s="8"/>
      <c r="B841" s="87"/>
    </row>
    <row r="842" spans="1:2" ht="12.75" hidden="1">
      <c r="A842" s="8"/>
      <c r="B842" s="87"/>
    </row>
    <row r="843" spans="1:2" ht="12.75" hidden="1">
      <c r="A843" s="8"/>
      <c r="B843" s="87"/>
    </row>
    <row r="844" spans="1:2" ht="12.75" hidden="1">
      <c r="A844" s="8"/>
      <c r="B844" s="87"/>
    </row>
    <row r="845" spans="1:2" ht="12.75" hidden="1">
      <c r="A845" s="8"/>
      <c r="B845" s="87"/>
    </row>
    <row r="846" spans="1:2" ht="12.75" hidden="1">
      <c r="A846" s="8"/>
      <c r="B846" s="87"/>
    </row>
    <row r="847" spans="1:2" ht="12.75" hidden="1">
      <c r="A847" s="8"/>
      <c r="B847" s="87"/>
    </row>
    <row r="848" spans="1:2" ht="12.75" hidden="1">
      <c r="A848" s="8"/>
      <c r="B848" s="87"/>
    </row>
    <row r="849" spans="1:2" ht="12.75" hidden="1">
      <c r="A849" s="8"/>
      <c r="B849" s="87"/>
    </row>
    <row r="850" spans="1:2" ht="12.75" hidden="1">
      <c r="A850" s="8"/>
      <c r="B850" s="87"/>
    </row>
    <row r="851" spans="1:2" ht="12.75" hidden="1">
      <c r="A851" s="8"/>
      <c r="B851" s="87"/>
    </row>
    <row r="852" spans="1:2" ht="12.75" hidden="1">
      <c r="A852" s="8"/>
      <c r="B852" s="87"/>
    </row>
    <row r="853" spans="1:2" ht="12.75" hidden="1">
      <c r="A853" s="8"/>
      <c r="B853" s="87"/>
    </row>
    <row r="854" spans="1:2" ht="12.75" hidden="1">
      <c r="A854" s="8"/>
      <c r="B854" s="87"/>
    </row>
    <row r="855" spans="1:2" ht="12.75" hidden="1">
      <c r="A855" s="8"/>
      <c r="B855" s="87"/>
    </row>
    <row r="856" spans="1:2" ht="12.75" hidden="1">
      <c r="A856" s="8"/>
      <c r="B856" s="87"/>
    </row>
    <row r="857" spans="1:2" ht="12.75" hidden="1">
      <c r="A857" s="8"/>
      <c r="B857" s="87"/>
    </row>
    <row r="858" spans="1:2" ht="12.75" hidden="1">
      <c r="A858" s="8"/>
      <c r="B858" s="87"/>
    </row>
    <row r="859" spans="1:2" ht="12.75" hidden="1">
      <c r="A859" s="8"/>
      <c r="B859" s="87"/>
    </row>
    <row r="860" spans="1:2" ht="12.75" hidden="1">
      <c r="A860" s="8"/>
      <c r="B860" s="87"/>
    </row>
    <row r="861" spans="1:2" ht="12.75" hidden="1">
      <c r="A861" s="8"/>
      <c r="B861" s="87"/>
    </row>
    <row r="862" spans="1:2" ht="12.75" hidden="1">
      <c r="A862" s="8"/>
      <c r="B862" s="87"/>
    </row>
    <row r="863" spans="1:2" ht="12.75" hidden="1">
      <c r="A863" s="8"/>
      <c r="B863" s="87"/>
    </row>
    <row r="864" spans="1:2" ht="12.75" hidden="1">
      <c r="A864" s="8"/>
      <c r="B864" s="87"/>
    </row>
    <row r="865" spans="1:2" ht="12.75" hidden="1">
      <c r="A865" s="8"/>
      <c r="B865" s="87"/>
    </row>
    <row r="866" spans="1:2" ht="12.75" hidden="1">
      <c r="A866" s="8"/>
      <c r="B866" s="87"/>
    </row>
    <row r="867" spans="1:2" ht="12.75" hidden="1">
      <c r="A867" s="8"/>
      <c r="B867" s="87"/>
    </row>
    <row r="868" spans="1:2" ht="12.75" hidden="1">
      <c r="A868" s="8"/>
      <c r="B868" s="87"/>
    </row>
    <row r="869" spans="1:2" ht="12.75" hidden="1">
      <c r="A869" s="8"/>
      <c r="B869" s="87"/>
    </row>
    <row r="870" spans="1:2" ht="12.75" hidden="1">
      <c r="A870" s="8"/>
      <c r="B870" s="87"/>
    </row>
    <row r="871" spans="1:2" ht="12.75" hidden="1">
      <c r="A871" s="8"/>
      <c r="B871" s="87"/>
    </row>
    <row r="872" spans="1:2" ht="12.75" hidden="1">
      <c r="A872" s="8"/>
      <c r="B872" s="87"/>
    </row>
    <row r="873" spans="1:2" ht="12.75" hidden="1">
      <c r="A873" s="8"/>
      <c r="B873" s="87"/>
    </row>
    <row r="874" spans="1:2" ht="12.75" hidden="1">
      <c r="A874" s="8"/>
      <c r="B874" s="87"/>
    </row>
    <row r="875" spans="1:2" ht="12.75" hidden="1">
      <c r="A875" s="8"/>
      <c r="B875" s="87"/>
    </row>
    <row r="876" spans="1:2" ht="12.75" hidden="1">
      <c r="A876" s="8"/>
      <c r="B876" s="87"/>
    </row>
    <row r="877" spans="1:2" ht="12.75" hidden="1">
      <c r="A877" s="8"/>
      <c r="B877" s="87"/>
    </row>
    <row r="878" spans="1:2" ht="12.75" hidden="1">
      <c r="A878" s="8"/>
      <c r="B878" s="87"/>
    </row>
    <row r="879" spans="1:2" ht="12.75" hidden="1">
      <c r="A879" s="8"/>
      <c r="B879" s="87"/>
    </row>
    <row r="880" spans="1:2" ht="12.75" hidden="1">
      <c r="A880" s="8"/>
      <c r="B880" s="87"/>
    </row>
    <row r="881" spans="1:2" ht="12.75" hidden="1">
      <c r="A881" s="8"/>
      <c r="B881" s="87"/>
    </row>
    <row r="882" spans="1:2" ht="12.75" hidden="1">
      <c r="A882" s="8"/>
      <c r="B882" s="87"/>
    </row>
    <row r="883" spans="1:2" ht="12.75" hidden="1">
      <c r="A883" s="8"/>
      <c r="B883" s="87"/>
    </row>
    <row r="884" spans="1:2" ht="12.75" hidden="1">
      <c r="A884" s="8"/>
      <c r="B884" s="87"/>
    </row>
    <row r="885" spans="1:2" ht="12.75" hidden="1">
      <c r="A885" s="8"/>
      <c r="B885" s="87"/>
    </row>
    <row r="886" spans="1:2" ht="12.75" hidden="1">
      <c r="A886" s="8"/>
      <c r="B886" s="87"/>
    </row>
    <row r="887" spans="1:2" ht="12.75" hidden="1">
      <c r="A887" s="8"/>
      <c r="B887" s="87"/>
    </row>
    <row r="888" spans="1:2" ht="12.75" hidden="1">
      <c r="A888" s="8"/>
      <c r="B888" s="87"/>
    </row>
    <row r="889" spans="1:2" ht="12.75" hidden="1">
      <c r="A889" s="8"/>
      <c r="B889" s="87"/>
    </row>
    <row r="890" spans="1:2" ht="12.75" hidden="1">
      <c r="A890" s="8"/>
      <c r="B890" s="87"/>
    </row>
    <row r="891" spans="1:2" ht="12.75" hidden="1">
      <c r="A891" s="8"/>
      <c r="B891" s="87"/>
    </row>
    <row r="892" spans="1:2" ht="12.75" hidden="1">
      <c r="A892" s="8"/>
      <c r="B892" s="87"/>
    </row>
    <row r="893" spans="1:2" ht="12.75" hidden="1">
      <c r="A893" s="8"/>
      <c r="B893" s="87"/>
    </row>
    <row r="894" spans="1:2" ht="12.75" hidden="1">
      <c r="A894" s="8"/>
      <c r="B894" s="87"/>
    </row>
    <row r="895" spans="1:2" ht="12.75" hidden="1">
      <c r="A895" s="8"/>
      <c r="B895" s="87"/>
    </row>
    <row r="896" spans="1:2" ht="12.75" hidden="1">
      <c r="A896" s="8"/>
      <c r="B896" s="87"/>
    </row>
    <row r="897" spans="1:2" ht="12.75" hidden="1">
      <c r="A897" s="8"/>
      <c r="B897" s="87"/>
    </row>
    <row r="898" spans="1:2" ht="12.75" hidden="1">
      <c r="A898" s="8"/>
      <c r="B898" s="87"/>
    </row>
    <row r="899" spans="1:2" ht="12.75" hidden="1">
      <c r="A899" s="8"/>
      <c r="B899" s="87"/>
    </row>
    <row r="900" spans="1:2" ht="12.75" hidden="1">
      <c r="A900" s="8"/>
      <c r="B900" s="87"/>
    </row>
    <row r="901" spans="1:2" ht="12.75" hidden="1">
      <c r="A901" s="8"/>
      <c r="B901" s="87"/>
    </row>
    <row r="902" spans="1:2" ht="12.75" hidden="1">
      <c r="A902" s="8"/>
      <c r="B902" s="87"/>
    </row>
    <row r="903" spans="1:2" ht="12.75" hidden="1">
      <c r="A903" s="8"/>
      <c r="B903" s="87"/>
    </row>
    <row r="904" spans="1:2" ht="12.75" hidden="1">
      <c r="A904" s="8"/>
      <c r="B904" s="87"/>
    </row>
    <row r="905" spans="1:2" ht="12.75" hidden="1">
      <c r="A905" s="8"/>
      <c r="B905" s="87"/>
    </row>
    <row r="906" spans="1:2" ht="12.75" hidden="1">
      <c r="A906" s="8"/>
      <c r="B906" s="87"/>
    </row>
    <row r="907" spans="1:2" ht="12.75" hidden="1">
      <c r="A907" s="8"/>
      <c r="B907" s="87"/>
    </row>
    <row r="908" spans="1:2" ht="12.75" hidden="1">
      <c r="A908" s="8"/>
      <c r="B908" s="87"/>
    </row>
    <row r="909" spans="1:2" ht="12.75" hidden="1">
      <c r="A909" s="8"/>
      <c r="B909" s="87"/>
    </row>
    <row r="910" spans="1:2" ht="12.75" hidden="1">
      <c r="A910" s="8"/>
      <c r="B910" s="87"/>
    </row>
    <row r="911" spans="1:2" ht="12.75" hidden="1">
      <c r="A911" s="8"/>
      <c r="B911" s="87"/>
    </row>
    <row r="912" spans="1:2" ht="12.75" hidden="1">
      <c r="A912" s="8"/>
      <c r="B912" s="87"/>
    </row>
    <row r="913" spans="1:2" ht="12.75" hidden="1">
      <c r="A913" s="8"/>
      <c r="B913" s="87"/>
    </row>
    <row r="914" spans="1:2" ht="12.75" hidden="1">
      <c r="A914" s="8"/>
      <c r="B914" s="87"/>
    </row>
    <row r="915" spans="1:2" ht="12.75" hidden="1">
      <c r="A915" s="8"/>
      <c r="B915" s="87"/>
    </row>
    <row r="916" spans="1:2" ht="12.75" hidden="1">
      <c r="A916" s="8"/>
      <c r="B916" s="87"/>
    </row>
    <row r="917" spans="1:2" ht="12.75" hidden="1">
      <c r="A917" s="8"/>
      <c r="B917" s="87"/>
    </row>
    <row r="918" spans="1:2" ht="12.75" hidden="1">
      <c r="A918" s="8"/>
      <c r="B918" s="87"/>
    </row>
    <row r="919" spans="1:2" ht="12.75" hidden="1">
      <c r="A919" s="8"/>
      <c r="B919" s="87"/>
    </row>
    <row r="920" spans="1:2" ht="12.75" hidden="1">
      <c r="A920" s="8"/>
      <c r="B920" s="87"/>
    </row>
    <row r="921" spans="1:2" ht="12.75" hidden="1">
      <c r="A921" s="8"/>
      <c r="B921" s="87"/>
    </row>
    <row r="922" spans="1:2" ht="12.75" hidden="1">
      <c r="A922" s="8"/>
      <c r="B922" s="87"/>
    </row>
    <row r="923" spans="1:2" ht="12.75" hidden="1">
      <c r="A923" s="8"/>
      <c r="B923" s="87"/>
    </row>
    <row r="924" spans="1:2" ht="12.75" hidden="1">
      <c r="A924" s="8"/>
      <c r="B924" s="87"/>
    </row>
    <row r="925" spans="1:2" ht="12.75" hidden="1">
      <c r="A925" s="8"/>
      <c r="B925" s="87"/>
    </row>
    <row r="926" spans="1:2" ht="12.75" hidden="1">
      <c r="A926" s="8"/>
      <c r="B926" s="87"/>
    </row>
    <row r="927" spans="1:2" ht="12.75" hidden="1">
      <c r="A927" s="8"/>
      <c r="B927" s="87"/>
    </row>
    <row r="928" spans="1:2" ht="12.75" hidden="1">
      <c r="A928" s="8"/>
      <c r="B928" s="87"/>
    </row>
    <row r="929" spans="1:2" ht="12.75" hidden="1">
      <c r="A929" s="8"/>
      <c r="B929" s="87"/>
    </row>
    <row r="930" spans="1:2" ht="12.75" hidden="1">
      <c r="A930" s="8"/>
      <c r="B930" s="87"/>
    </row>
    <row r="931" spans="1:2" ht="12.75" hidden="1">
      <c r="A931" s="8"/>
      <c r="B931" s="87"/>
    </row>
    <row r="932" spans="1:2" ht="12.75" hidden="1">
      <c r="A932" s="8"/>
      <c r="B932" s="87"/>
    </row>
    <row r="933" spans="1:2" ht="12.75" hidden="1">
      <c r="A933" s="8"/>
      <c r="B933" s="87"/>
    </row>
    <row r="934" spans="1:2" ht="12.75" hidden="1">
      <c r="A934" s="8"/>
      <c r="B934" s="87"/>
    </row>
    <row r="935" spans="1:2" ht="12.75" hidden="1">
      <c r="A935" s="8"/>
      <c r="B935" s="87"/>
    </row>
    <row r="936" spans="1:2" ht="12.75" hidden="1">
      <c r="A936" s="8"/>
      <c r="B936" s="87"/>
    </row>
    <row r="937" spans="1:2" ht="12.75" hidden="1">
      <c r="A937" s="8"/>
      <c r="B937" s="87"/>
    </row>
    <row r="938" spans="1:2" ht="12.75" hidden="1">
      <c r="A938" s="8"/>
      <c r="B938" s="87"/>
    </row>
    <row r="939" spans="1:2" ht="12.75" hidden="1">
      <c r="A939" s="8"/>
      <c r="B939" s="87"/>
    </row>
    <row r="940" spans="1:2" ht="12.75" hidden="1">
      <c r="A940" s="8"/>
      <c r="B940" s="87"/>
    </row>
    <row r="941" spans="1:2" ht="12.75" hidden="1">
      <c r="A941" s="8"/>
      <c r="B941" s="87"/>
    </row>
    <row r="942" spans="1:2" ht="12.75" hidden="1">
      <c r="A942" s="8"/>
      <c r="B942" s="87"/>
    </row>
    <row r="943" spans="1:2" ht="12.75" hidden="1">
      <c r="A943" s="8"/>
      <c r="B943" s="87"/>
    </row>
    <row r="944" spans="1:2" ht="12.75" hidden="1">
      <c r="A944" s="8"/>
      <c r="B944" s="87"/>
    </row>
    <row r="945" spans="1:2" ht="12.75" hidden="1">
      <c r="A945" s="8"/>
      <c r="B945" s="87"/>
    </row>
    <row r="946" spans="1:2" ht="12.75" hidden="1">
      <c r="A946" s="8"/>
      <c r="B946" s="87"/>
    </row>
    <row r="947" spans="1:2" ht="12.75" hidden="1">
      <c r="A947" s="8"/>
      <c r="B947" s="87"/>
    </row>
    <row r="948" spans="1:2" ht="12.75" hidden="1">
      <c r="A948" s="8"/>
      <c r="B948" s="87"/>
    </row>
    <row r="949" spans="1:2" ht="12.75" hidden="1">
      <c r="A949" s="8"/>
      <c r="B949" s="87"/>
    </row>
    <row r="950" spans="1:2" ht="12.75" hidden="1">
      <c r="A950" s="8"/>
      <c r="B950" s="87"/>
    </row>
    <row r="951" spans="1:2" ht="12.75" hidden="1">
      <c r="A951" s="8"/>
      <c r="B951" s="87"/>
    </row>
    <row r="952" spans="1:2" ht="12.75" hidden="1">
      <c r="A952" s="8"/>
      <c r="B952" s="87"/>
    </row>
    <row r="953" spans="1:2" ht="12.75" hidden="1">
      <c r="A953" s="8"/>
      <c r="B953" s="87"/>
    </row>
    <row r="954" spans="1:2" ht="12.75" hidden="1">
      <c r="A954" s="8"/>
      <c r="B954" s="87"/>
    </row>
    <row r="955" spans="1:2" ht="12.75" hidden="1">
      <c r="A955" s="8"/>
      <c r="B955" s="87"/>
    </row>
    <row r="956" spans="1:2" ht="12.75" hidden="1">
      <c r="A956" s="8"/>
      <c r="B956" s="87"/>
    </row>
    <row r="957" spans="1:2" ht="12.75" hidden="1">
      <c r="A957" s="8"/>
      <c r="B957" s="87"/>
    </row>
    <row r="958" spans="1:2" ht="12.75" hidden="1">
      <c r="A958" s="8"/>
      <c r="B958" s="87"/>
    </row>
    <row r="959" spans="1:2" ht="12.75" hidden="1">
      <c r="A959" s="8"/>
      <c r="B959" s="87"/>
    </row>
    <row r="960" spans="1:2" ht="12.75" hidden="1">
      <c r="A960" s="8"/>
      <c r="B960" s="87"/>
    </row>
    <row r="961" spans="1:2" ht="12.75" hidden="1">
      <c r="A961" s="8"/>
      <c r="B961" s="87"/>
    </row>
    <row r="962" spans="1:2" ht="12.75" hidden="1">
      <c r="A962" s="8"/>
      <c r="B962" s="87"/>
    </row>
    <row r="963" spans="1:2" ht="12.75" hidden="1">
      <c r="A963" s="8"/>
      <c r="B963" s="87"/>
    </row>
    <row r="964" spans="1:2" ht="12.75" hidden="1">
      <c r="A964" s="8"/>
      <c r="B964" s="87"/>
    </row>
    <row r="965" spans="1:2" ht="12.75" hidden="1">
      <c r="A965" s="8"/>
      <c r="B965" s="87"/>
    </row>
    <row r="966" spans="1:2" ht="12.75" hidden="1">
      <c r="A966" s="8"/>
      <c r="B966" s="87"/>
    </row>
    <row r="967" spans="1:2" ht="12.75" hidden="1">
      <c r="A967" s="8"/>
      <c r="B967" s="87"/>
    </row>
    <row r="968" spans="1:2" ht="12.75" hidden="1">
      <c r="A968" s="8"/>
      <c r="B968" s="87"/>
    </row>
    <row r="969" spans="1:2" ht="12.75" hidden="1">
      <c r="A969" s="8"/>
      <c r="B969" s="87"/>
    </row>
    <row r="970" spans="1:2" ht="12.75" hidden="1">
      <c r="A970" s="8"/>
      <c r="B970" s="87"/>
    </row>
    <row r="971" spans="1:2" ht="12.75" hidden="1">
      <c r="A971" s="8"/>
      <c r="B971" s="87"/>
    </row>
    <row r="972" spans="1:2" ht="12.75" hidden="1">
      <c r="A972" s="8"/>
      <c r="B972" s="87"/>
    </row>
    <row r="973" spans="1:2" ht="12.75" hidden="1">
      <c r="A973" s="8"/>
      <c r="B973" s="87"/>
    </row>
    <row r="974" spans="1:2" ht="12.75" hidden="1">
      <c r="A974" s="8"/>
      <c r="B974" s="87"/>
    </row>
    <row r="975" spans="1:2" ht="12.75" hidden="1">
      <c r="A975" s="8"/>
      <c r="B975" s="87"/>
    </row>
    <row r="976" spans="1:2" ht="12.75" hidden="1">
      <c r="A976" s="8"/>
      <c r="B976" s="87"/>
    </row>
    <row r="977" spans="1:2" ht="12.75" hidden="1">
      <c r="A977" s="8"/>
      <c r="B977" s="87"/>
    </row>
    <row r="978" spans="1:2" ht="12.75" hidden="1">
      <c r="A978" s="8"/>
      <c r="B978" s="87"/>
    </row>
    <row r="979" spans="1:2" ht="12.75" hidden="1">
      <c r="A979" s="8"/>
      <c r="B979" s="87"/>
    </row>
    <row r="980" spans="1:2" ht="12.75" hidden="1">
      <c r="A980" s="8"/>
      <c r="B980" s="87"/>
    </row>
    <row r="981" spans="1:2" ht="12.75" hidden="1">
      <c r="A981" s="8"/>
      <c r="B981" s="87"/>
    </row>
    <row r="982" spans="1:2" ht="12.75" hidden="1">
      <c r="A982" s="8"/>
      <c r="B982" s="87"/>
    </row>
    <row r="983" spans="1:2" ht="12.75" hidden="1">
      <c r="A983" s="8"/>
      <c r="B983" s="87"/>
    </row>
    <row r="984" spans="1:2" ht="12.75" hidden="1">
      <c r="A984" s="8"/>
      <c r="B984" s="87"/>
    </row>
    <row r="985" spans="1:2" ht="12.75" hidden="1">
      <c r="A985" s="8"/>
      <c r="B985" s="87"/>
    </row>
    <row r="986" spans="1:2" ht="12.75" hidden="1">
      <c r="A986" s="8"/>
      <c r="B986" s="87"/>
    </row>
    <row r="987" spans="1:2" ht="12.75" hidden="1">
      <c r="A987" s="8"/>
      <c r="B987" s="87"/>
    </row>
    <row r="988" spans="1:2" ht="12.75" hidden="1">
      <c r="A988" s="8"/>
      <c r="B988" s="87"/>
    </row>
    <row r="989" spans="1:2" ht="12.75" hidden="1">
      <c r="A989" s="8"/>
      <c r="B989" s="87"/>
    </row>
    <row r="990" spans="1:2" ht="12.75" hidden="1">
      <c r="A990" s="8"/>
      <c r="B990" s="87"/>
    </row>
    <row r="991" spans="1:2" ht="12.75" hidden="1">
      <c r="A991" s="8"/>
      <c r="B991" s="87"/>
    </row>
    <row r="992" spans="1:2" ht="12.75" hidden="1">
      <c r="A992" s="8"/>
      <c r="B992" s="87"/>
    </row>
    <row r="993" spans="1:2" ht="12.75" hidden="1">
      <c r="A993" s="8"/>
      <c r="B993" s="87"/>
    </row>
    <row r="994" spans="1:2" ht="12.75" hidden="1">
      <c r="A994" s="8"/>
      <c r="B994" s="87"/>
    </row>
    <row r="995" spans="1:2" ht="12.75" hidden="1">
      <c r="A995" s="8"/>
      <c r="B995" s="87"/>
    </row>
    <row r="996" spans="1:2" ht="12.75" hidden="1">
      <c r="A996" s="8"/>
      <c r="B996" s="87"/>
    </row>
    <row r="997" spans="1:2" ht="12.75" hidden="1">
      <c r="A997" s="8"/>
      <c r="B997" s="87"/>
    </row>
    <row r="998" spans="1:2" ht="12.75" hidden="1">
      <c r="A998" s="8"/>
      <c r="B998" s="87"/>
    </row>
    <row r="999" spans="1:2" ht="12.75" hidden="1">
      <c r="A999" s="8"/>
      <c r="B999" s="87"/>
    </row>
    <row r="1000" spans="1:2" ht="12.75" hidden="1">
      <c r="A1000" s="8"/>
      <c r="B1000" s="87"/>
    </row>
  </sheetData>
  <sheetProtection algorithmName="SHA-512" hashValue="3IFezwgKEbnoDT3l4aHGlfkzP9vqgCU8JTdo9Jaj/sxEIdRVCS3unOsso71oClDlJCOIxcCPeDQ0vzXQOI5wNw==" saltValue="aKYsldGyb9rHrY90RjhY2w==" spinCount="100000" sheet="1" objects="1" scenarios="1" selectLockedCells="1"/>
  <mergeCells count="63">
    <mergeCell ref="B7:C7"/>
    <mergeCell ref="D7:E7"/>
    <mergeCell ref="G7:H7"/>
    <mergeCell ref="K7:L7"/>
    <mergeCell ref="B8:E8"/>
    <mergeCell ref="G8:J8"/>
    <mergeCell ref="D9:E9"/>
    <mergeCell ref="G9:H9"/>
    <mergeCell ref="O9:Q9"/>
    <mergeCell ref="B9:C9"/>
    <mergeCell ref="B10:C10"/>
    <mergeCell ref="D10:E10"/>
    <mergeCell ref="G10:H10"/>
    <mergeCell ref="K10:L10"/>
    <mergeCell ref="O10:Q10"/>
    <mergeCell ref="K9:L9"/>
    <mergeCell ref="D6:E6"/>
    <mergeCell ref="G6:H6"/>
    <mergeCell ref="K6:L6"/>
    <mergeCell ref="B3:C3"/>
    <mergeCell ref="B4:C4"/>
    <mergeCell ref="D4:E4"/>
    <mergeCell ref="G4:H4"/>
    <mergeCell ref="B5:E5"/>
    <mergeCell ref="G5:J5"/>
    <mergeCell ref="B6:C6"/>
    <mergeCell ref="G3:H3"/>
    <mergeCell ref="K3:L3"/>
    <mergeCell ref="K4:L4"/>
    <mergeCell ref="O4:Q4"/>
    <mergeCell ref="B1:E1"/>
    <mergeCell ref="G1:M1"/>
    <mergeCell ref="O1:Q1"/>
    <mergeCell ref="B2:E2"/>
    <mergeCell ref="G2:J2"/>
    <mergeCell ref="D3:E3"/>
    <mergeCell ref="O3:Q3"/>
    <mergeCell ref="R15:S15"/>
    <mergeCell ref="O17:Q17"/>
    <mergeCell ref="H18:M18"/>
    <mergeCell ref="O18:P18"/>
    <mergeCell ref="O19:P19"/>
    <mergeCell ref="O15:Q15"/>
    <mergeCell ref="H19:M19"/>
    <mergeCell ref="B11:E13"/>
    <mergeCell ref="H14:J14"/>
    <mergeCell ref="K14:L14"/>
    <mergeCell ref="G11:J13"/>
    <mergeCell ref="O11:Q13"/>
    <mergeCell ref="K12:L12"/>
    <mergeCell ref="K13:M13"/>
    <mergeCell ref="O14:Q14"/>
    <mergeCell ref="O23:Q23"/>
    <mergeCell ref="O24:Q25"/>
    <mergeCell ref="C14:D14"/>
    <mergeCell ref="C15:D15"/>
    <mergeCell ref="B17:E19"/>
    <mergeCell ref="B14:B15"/>
    <mergeCell ref="O21:P21"/>
    <mergeCell ref="H15:J15"/>
    <mergeCell ref="K15:L15"/>
    <mergeCell ref="H20:M20"/>
    <mergeCell ref="O20:P20"/>
  </mergeCells>
  <conditionalFormatting sqref="O24:Q25">
    <cfRule type="cellIs" dxfId="39" priority="1" operator="lessThan">
      <formula>$O$24</formula>
    </cfRule>
    <cfRule type="cellIs" dxfId="38" priority="2" operator="greaterThan">
      <formula>$O$24</formula>
    </cfRule>
  </conditionalFormatting>
  <pageMargins left="0.7" right="0.7" top="0.75" bottom="0.75" header="0.3" footer="0.3"/>
  <pageSetup orientation="portrait" horizontalDpi="300" verticalDpi="30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5756-5511-41FD-83B8-82B861DAB7AC}">
  <sheetPr codeName="Sheet20">
    <tabColor theme="8" tint="0.59999389629810485"/>
  </sheetPr>
  <dimension ref="A1:R323"/>
  <sheetViews>
    <sheetView showGridLines="0" tabSelected="1" zoomScale="130" zoomScaleNormal="130" workbookViewId="0">
      <selection activeCell="J4" sqref="J4"/>
    </sheetView>
  </sheetViews>
  <sheetFormatPr defaultColWidth="0" defaultRowHeight="12.75" zeroHeight="1"/>
  <cols>
    <col min="1" max="1" width="10.140625" customWidth="1"/>
    <col min="2" max="2" width="13" customWidth="1"/>
    <col min="3" max="3" width="18.42578125" customWidth="1"/>
    <col min="4" max="4" width="16" customWidth="1"/>
    <col min="5" max="6" width="15.5703125" customWidth="1"/>
    <col min="7" max="7" width="16.28515625" customWidth="1"/>
    <col min="8" max="8" width="13.85546875" customWidth="1"/>
    <col min="9" max="9" width="14.7109375" customWidth="1"/>
    <col min="10" max="10" width="15.85546875" customWidth="1"/>
    <col min="11" max="11" width="11" customWidth="1"/>
    <col min="12" max="12" width="12.5703125" bestFit="1" customWidth="1"/>
    <col min="13" max="13" width="22" customWidth="1"/>
    <col min="14" max="14" width="0.85546875" customWidth="1"/>
    <col min="15" max="15" width="16" hidden="1" customWidth="1"/>
    <col min="16" max="18" width="0" hidden="1" customWidth="1"/>
    <col min="19" max="16384" width="9.28515625" hidden="1"/>
  </cols>
  <sheetData>
    <row r="1" spans="1:18" s="222" customFormat="1" ht="24.95" customHeight="1">
      <c r="A1" s="294" t="s">
        <v>0</v>
      </c>
      <c r="B1" s="294"/>
      <c r="C1" s="294"/>
      <c r="D1" s="294" t="s">
        <v>1</v>
      </c>
      <c r="E1" s="294"/>
      <c r="F1" s="294" t="s">
        <v>2</v>
      </c>
      <c r="G1" s="294"/>
      <c r="H1" s="294"/>
      <c r="I1" s="294"/>
      <c r="J1" s="294"/>
      <c r="K1" s="294"/>
      <c r="L1" s="294"/>
      <c r="M1" s="221" t="s">
        <v>3</v>
      </c>
    </row>
    <row r="2" spans="1:18" ht="23.25" customHeight="1">
      <c r="A2" s="295" t="s">
        <v>4</v>
      </c>
      <c r="B2" s="296"/>
      <c r="C2" s="177">
        <v>1000</v>
      </c>
      <c r="D2" s="178" t="s">
        <v>5</v>
      </c>
      <c r="E2" s="218">
        <v>0</v>
      </c>
      <c r="F2" s="179" t="s">
        <v>6</v>
      </c>
      <c r="G2" s="180">
        <f ca="1">COUNTIF(J9:J145,"&gt;0")</f>
        <v>1</v>
      </c>
      <c r="H2" s="297" t="s">
        <v>7</v>
      </c>
      <c r="I2" s="298"/>
      <c r="J2" s="238" t="s">
        <v>223</v>
      </c>
      <c r="K2" s="299" t="s">
        <v>8</v>
      </c>
      <c r="L2" s="300"/>
      <c r="M2" s="181" t="s">
        <v>9</v>
      </c>
    </row>
    <row r="3" spans="1:18" ht="24.75" customHeight="1">
      <c r="A3" s="301" t="s">
        <v>10</v>
      </c>
      <c r="B3" s="302"/>
      <c r="C3" s="182">
        <f ca="1">(C4-C2)/C2</f>
        <v>8.0000000000000002E-3</v>
      </c>
      <c r="D3" s="223" t="s">
        <v>11</v>
      </c>
      <c r="E3" s="219">
        <f>(E2*C2)+C2</f>
        <v>1000</v>
      </c>
      <c r="F3" s="183" t="s">
        <v>12</v>
      </c>
      <c r="G3" s="184">
        <f ca="1">COUNTIFS(J9:J145,"&lt;0",H9:H145,"&gt;0")</f>
        <v>1</v>
      </c>
      <c r="H3" s="185" t="s">
        <v>13</v>
      </c>
      <c r="I3" s="186">
        <f>SUM(G4-I4)</f>
        <v>0</v>
      </c>
      <c r="J3" s="246">
        <f ca="1">IF(C4&gt;=J3, C4, J3)</f>
        <v>1008</v>
      </c>
      <c r="K3" s="236" t="s">
        <v>14</v>
      </c>
      <c r="L3" s="187">
        <f>COUNTIF(C9:C145,"LONG")</f>
        <v>0</v>
      </c>
      <c r="M3" s="471">
        <f ca="1">G2/G4</f>
        <v>0.5</v>
      </c>
    </row>
    <row r="4" spans="1:18" ht="25.5" customHeight="1">
      <c r="A4" s="305" t="s">
        <v>15</v>
      </c>
      <c r="B4" s="306"/>
      <c r="C4" s="188">
        <f ca="1">J146+C2</f>
        <v>1008</v>
      </c>
      <c r="D4" s="189" t="s">
        <v>16</v>
      </c>
      <c r="E4" s="220">
        <f ca="1">C4-E3</f>
        <v>8</v>
      </c>
      <c r="F4" s="190" t="s">
        <v>17</v>
      </c>
      <c r="G4" s="191">
        <f>COUNTA(D9:D145)</f>
        <v>2</v>
      </c>
      <c r="H4" s="192" t="s">
        <v>18</v>
      </c>
      <c r="I4" s="193">
        <f>COUNTA(H9:H145)</f>
        <v>2</v>
      </c>
      <c r="J4" s="247">
        <f ca="1">IF(C2&lt;=C4,C4,IF(C4&lt;J4,C4,J4))</f>
        <v>1008</v>
      </c>
      <c r="K4" s="237" t="s">
        <v>19</v>
      </c>
      <c r="L4" s="194">
        <f>COUNTIF(C9:C145,"SHORT")</f>
        <v>2</v>
      </c>
      <c r="M4" s="472"/>
    </row>
    <row r="5" spans="1:18" ht="25.5" customHeight="1">
      <c r="A5" s="476"/>
      <c r="B5" s="477"/>
      <c r="C5" s="473"/>
      <c r="D5" s="474"/>
      <c r="E5" s="475"/>
      <c r="F5" s="469" t="s">
        <v>250</v>
      </c>
      <c r="G5" s="469"/>
      <c r="H5" s="276" cm="1">
        <f t="array" aca="1" ref="H5" ca="1">MAX(IF(P9:P145=P7,Q9:Q145))</f>
        <v>1</v>
      </c>
      <c r="I5" s="470" t="s">
        <v>251</v>
      </c>
      <c r="J5" s="470"/>
      <c r="K5" s="280" cm="1">
        <f t="array" aca="1" ref="K5" ca="1">MAX(IF(P9:P145=Q7,Q9:Q145))</f>
        <v>1</v>
      </c>
      <c r="L5" s="194"/>
      <c r="M5" s="472"/>
      <c r="O5" s="216"/>
      <c r="P5" s="216"/>
      <c r="Q5" s="216"/>
      <c r="R5" s="216"/>
    </row>
    <row r="6" spans="1:18" ht="15.75">
      <c r="A6" s="307"/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8"/>
      <c r="O6" s="216"/>
      <c r="P6" s="216"/>
      <c r="Q6" s="216"/>
      <c r="R6" s="216"/>
    </row>
    <row r="7" spans="1:18" ht="16.5" thickBot="1">
      <c r="A7" s="309">
        <v>45017</v>
      </c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8"/>
      <c r="O7" s="277"/>
      <c r="P7" s="216" t="s">
        <v>252</v>
      </c>
      <c r="Q7" s="278" t="s">
        <v>253</v>
      </c>
      <c r="R7" s="216"/>
    </row>
    <row r="8" spans="1:18" ht="24.75" thickBot="1">
      <c r="A8" s="196" t="s">
        <v>20</v>
      </c>
      <c r="B8" s="196" t="s">
        <v>21</v>
      </c>
      <c r="C8" s="196" t="s">
        <v>8</v>
      </c>
      <c r="D8" s="196" t="s">
        <v>22</v>
      </c>
      <c r="E8" s="196" t="s">
        <v>23</v>
      </c>
      <c r="F8" s="196" t="s">
        <v>24</v>
      </c>
      <c r="G8" s="196" t="s">
        <v>25</v>
      </c>
      <c r="H8" s="196" t="s">
        <v>26</v>
      </c>
      <c r="I8" s="196" t="s">
        <v>27</v>
      </c>
      <c r="J8" s="197" t="s">
        <v>28</v>
      </c>
      <c r="K8" s="197" t="s">
        <v>29</v>
      </c>
      <c r="L8" s="197" t="s">
        <v>30</v>
      </c>
      <c r="M8" s="198" t="s">
        <v>215</v>
      </c>
      <c r="O8" s="216"/>
      <c r="P8" s="216"/>
      <c r="Q8" s="216"/>
      <c r="R8" s="216"/>
    </row>
    <row r="9" spans="1:18" ht="13.5" thickBot="1">
      <c r="A9" s="199"/>
      <c r="B9" s="200"/>
      <c r="C9" s="200" t="s">
        <v>19</v>
      </c>
      <c r="D9" s="200">
        <v>2</v>
      </c>
      <c r="E9" s="201">
        <v>5</v>
      </c>
      <c r="F9" s="202">
        <f>D9*E9</f>
        <v>10</v>
      </c>
      <c r="G9" s="199"/>
      <c r="H9" s="201">
        <v>6</v>
      </c>
      <c r="I9" s="202">
        <f>H9*D9</f>
        <v>12</v>
      </c>
      <c r="J9" s="227">
        <f>IF(H9= "", J9, IF(C9="SHORT", (F9-I9)+K9, (I9-F9)+K9))</f>
        <v>-2</v>
      </c>
      <c r="K9" s="203"/>
      <c r="L9" s="224">
        <f>IF(J9&gt;"0",-(J9/F9),(J9/F9))</f>
        <v>-0.2</v>
      </c>
      <c r="M9" s="226"/>
      <c r="O9" s="216"/>
      <c r="P9" s="216" t="str">
        <f>IF(J9=0,"",IF(J9&gt;0,"WIN","LOSS"))</f>
        <v>LOSS</v>
      </c>
      <c r="Q9" s="216">
        <v>1</v>
      </c>
      <c r="R9" s="216"/>
    </row>
    <row r="10" spans="1:18" ht="13.5" thickBot="1">
      <c r="A10" s="205"/>
      <c r="B10" s="206"/>
      <c r="C10" s="206" t="s">
        <v>19</v>
      </c>
      <c r="D10" s="206">
        <v>5</v>
      </c>
      <c r="E10" s="207">
        <v>5</v>
      </c>
      <c r="F10" s="208">
        <f t="shared" ref="F10:F73" si="0">D10*E10</f>
        <v>25</v>
      </c>
      <c r="G10" s="205"/>
      <c r="H10" s="207">
        <v>3</v>
      </c>
      <c r="I10" s="208">
        <f t="shared" ref="I10:I73" si="1">H10*D10</f>
        <v>15</v>
      </c>
      <c r="J10" s="227">
        <f t="shared" ref="J10:J73" si="2">IF(H10= "", J10, IF(C10="SHORT", (F10-I10)+K10, (I10-F10)+K10))</f>
        <v>10</v>
      </c>
      <c r="K10" s="209"/>
      <c r="L10" s="225">
        <f t="shared" ref="L10:L73" si="3">IF(J10&gt;"0",-(J10/F10),(J10/F10))</f>
        <v>0.4</v>
      </c>
      <c r="M10" s="210"/>
      <c r="O10" s="216"/>
      <c r="P10" s="216" t="str">
        <f t="shared" ref="P10:P73" si="4">IF(J10=0,"",IF(J10&gt;0,"WIN","LOSS"))</f>
        <v>WIN</v>
      </c>
      <c r="Q10" s="216">
        <f>IF(P10=P9,Q9+1,1)</f>
        <v>1</v>
      </c>
      <c r="R10" s="216"/>
    </row>
    <row r="11" spans="1:18" ht="13.5" thickBot="1">
      <c r="A11" s="199"/>
      <c r="B11" s="200"/>
      <c r="C11" s="200"/>
      <c r="D11" s="200"/>
      <c r="E11" s="201"/>
      <c r="F11" s="202">
        <f t="shared" si="0"/>
        <v>0</v>
      </c>
      <c r="G11" s="199"/>
      <c r="H11" s="201"/>
      <c r="I11" s="202">
        <f t="shared" si="1"/>
        <v>0</v>
      </c>
      <c r="J11" s="227">
        <f t="shared" ca="1" si="2"/>
        <v>0</v>
      </c>
      <c r="K11" s="203"/>
      <c r="L11" s="224" t="e">
        <f t="shared" ca="1" si="3"/>
        <v>#DIV/0!</v>
      </c>
      <c r="M11" s="204"/>
      <c r="O11" s="216"/>
      <c r="P11" s="216" t="str">
        <f t="shared" ca="1" si="4"/>
        <v/>
      </c>
      <c r="Q11" s="216">
        <f t="shared" ref="Q11:Q74" ca="1" si="5">IF(P11=P10,Q10+1,1)</f>
        <v>1</v>
      </c>
      <c r="R11" s="216"/>
    </row>
    <row r="12" spans="1:18" ht="13.5" thickBot="1">
      <c r="A12" s="205"/>
      <c r="B12" s="206"/>
      <c r="C12" s="206"/>
      <c r="D12" s="206"/>
      <c r="E12" s="207"/>
      <c r="F12" s="208">
        <f t="shared" si="0"/>
        <v>0</v>
      </c>
      <c r="G12" s="205"/>
      <c r="H12" s="207"/>
      <c r="I12" s="208">
        <f t="shared" si="1"/>
        <v>0</v>
      </c>
      <c r="J12" s="227">
        <f t="shared" ca="1" si="2"/>
        <v>0</v>
      </c>
      <c r="K12" s="209"/>
      <c r="L12" s="225" t="e">
        <f t="shared" ca="1" si="3"/>
        <v>#DIV/0!</v>
      </c>
      <c r="M12" s="210"/>
      <c r="O12" s="216"/>
      <c r="P12" s="216" t="str">
        <f t="shared" ca="1" si="4"/>
        <v/>
      </c>
      <c r="Q12" s="216">
        <f t="shared" ca="1" si="5"/>
        <v>2</v>
      </c>
      <c r="R12" s="216"/>
    </row>
    <row r="13" spans="1:18" ht="13.5" thickBot="1">
      <c r="A13" s="199"/>
      <c r="B13" s="200"/>
      <c r="C13" s="200"/>
      <c r="D13" s="200"/>
      <c r="E13" s="201"/>
      <c r="F13" s="202">
        <f t="shared" si="0"/>
        <v>0</v>
      </c>
      <c r="G13" s="199"/>
      <c r="H13" s="201"/>
      <c r="I13" s="202">
        <f t="shared" si="1"/>
        <v>0</v>
      </c>
      <c r="J13" s="227">
        <f t="shared" ca="1" si="2"/>
        <v>0</v>
      </c>
      <c r="K13" s="203"/>
      <c r="L13" s="224" t="e">
        <f t="shared" ca="1" si="3"/>
        <v>#DIV/0!</v>
      </c>
      <c r="M13" s="204"/>
      <c r="O13" s="216"/>
      <c r="P13" s="216" t="str">
        <f t="shared" ca="1" si="4"/>
        <v/>
      </c>
      <c r="Q13" s="216">
        <f t="shared" ca="1" si="5"/>
        <v>3</v>
      </c>
      <c r="R13" s="216"/>
    </row>
    <row r="14" spans="1:18" ht="13.5" thickBot="1">
      <c r="A14" s="205"/>
      <c r="B14" s="206"/>
      <c r="C14" s="206"/>
      <c r="D14" s="206"/>
      <c r="E14" s="207"/>
      <c r="F14" s="208">
        <f t="shared" si="0"/>
        <v>0</v>
      </c>
      <c r="G14" s="205"/>
      <c r="H14" s="207"/>
      <c r="I14" s="208">
        <f t="shared" si="1"/>
        <v>0</v>
      </c>
      <c r="J14" s="227">
        <f t="shared" ca="1" si="2"/>
        <v>0</v>
      </c>
      <c r="K14" s="209"/>
      <c r="L14" s="225" t="e">
        <f t="shared" ca="1" si="3"/>
        <v>#DIV/0!</v>
      </c>
      <c r="M14" s="210"/>
      <c r="O14" s="216"/>
      <c r="P14" s="216" t="str">
        <f t="shared" ca="1" si="4"/>
        <v/>
      </c>
      <c r="Q14" s="216">
        <f t="shared" ca="1" si="5"/>
        <v>4</v>
      </c>
      <c r="R14" s="216"/>
    </row>
    <row r="15" spans="1:18" ht="13.5" thickBot="1">
      <c r="A15" s="199"/>
      <c r="B15" s="200"/>
      <c r="C15" s="200"/>
      <c r="D15" s="200"/>
      <c r="E15" s="201"/>
      <c r="F15" s="202">
        <f t="shared" si="0"/>
        <v>0</v>
      </c>
      <c r="G15" s="199"/>
      <c r="H15" s="201"/>
      <c r="I15" s="202">
        <f t="shared" si="1"/>
        <v>0</v>
      </c>
      <c r="J15" s="227">
        <f t="shared" ca="1" si="2"/>
        <v>0</v>
      </c>
      <c r="K15" s="203"/>
      <c r="L15" s="224" t="e">
        <f t="shared" ca="1" si="3"/>
        <v>#DIV/0!</v>
      </c>
      <c r="M15" s="204"/>
      <c r="O15" s="216"/>
      <c r="P15" s="216" t="str">
        <f t="shared" ca="1" si="4"/>
        <v/>
      </c>
      <c r="Q15" s="216">
        <f t="shared" ca="1" si="5"/>
        <v>5</v>
      </c>
      <c r="R15" s="216"/>
    </row>
    <row r="16" spans="1:18" ht="13.5" thickBot="1">
      <c r="A16" s="205"/>
      <c r="B16" s="206"/>
      <c r="C16" s="206"/>
      <c r="D16" s="206"/>
      <c r="E16" s="207"/>
      <c r="F16" s="208">
        <f t="shared" si="0"/>
        <v>0</v>
      </c>
      <c r="G16" s="205"/>
      <c r="H16" s="207"/>
      <c r="I16" s="208">
        <f t="shared" si="1"/>
        <v>0</v>
      </c>
      <c r="J16" s="227">
        <f t="shared" ca="1" si="2"/>
        <v>0</v>
      </c>
      <c r="K16" s="209"/>
      <c r="L16" s="225" t="e">
        <f t="shared" ca="1" si="3"/>
        <v>#DIV/0!</v>
      </c>
      <c r="M16" s="210"/>
      <c r="O16" s="216"/>
      <c r="P16" s="216" t="str">
        <f t="shared" ca="1" si="4"/>
        <v/>
      </c>
      <c r="Q16" s="216">
        <f t="shared" ca="1" si="5"/>
        <v>6</v>
      </c>
      <c r="R16" s="216"/>
    </row>
    <row r="17" spans="1:18" ht="13.5" thickBot="1">
      <c r="A17" s="199"/>
      <c r="B17" s="200"/>
      <c r="C17" s="200"/>
      <c r="D17" s="200"/>
      <c r="E17" s="201"/>
      <c r="F17" s="202">
        <f t="shared" si="0"/>
        <v>0</v>
      </c>
      <c r="G17" s="199"/>
      <c r="H17" s="201"/>
      <c r="I17" s="202">
        <f t="shared" si="1"/>
        <v>0</v>
      </c>
      <c r="J17" s="227">
        <f t="shared" ca="1" si="2"/>
        <v>0</v>
      </c>
      <c r="K17" s="227"/>
      <c r="L17" s="224" t="e">
        <f t="shared" ca="1" si="3"/>
        <v>#DIV/0!</v>
      </c>
      <c r="M17" s="204"/>
      <c r="O17" s="216"/>
      <c r="P17" s="216" t="str">
        <f t="shared" ca="1" si="4"/>
        <v/>
      </c>
      <c r="Q17" s="216">
        <f t="shared" ca="1" si="5"/>
        <v>7</v>
      </c>
      <c r="R17" s="216"/>
    </row>
    <row r="18" spans="1:18" ht="13.5" thickBot="1">
      <c r="A18" s="205"/>
      <c r="B18" s="206"/>
      <c r="C18" s="206"/>
      <c r="D18" s="206"/>
      <c r="E18" s="207"/>
      <c r="F18" s="208">
        <f t="shared" si="0"/>
        <v>0</v>
      </c>
      <c r="G18" s="205"/>
      <c r="H18" s="207"/>
      <c r="I18" s="208">
        <f t="shared" si="1"/>
        <v>0</v>
      </c>
      <c r="J18" s="227">
        <f t="shared" ca="1" si="2"/>
        <v>0</v>
      </c>
      <c r="K18" s="209"/>
      <c r="L18" s="225" t="e">
        <f t="shared" ca="1" si="3"/>
        <v>#DIV/0!</v>
      </c>
      <c r="M18" s="210"/>
      <c r="O18" s="216"/>
      <c r="P18" s="216" t="str">
        <f t="shared" ca="1" si="4"/>
        <v/>
      </c>
      <c r="Q18" s="216">
        <f t="shared" ca="1" si="5"/>
        <v>8</v>
      </c>
      <c r="R18" s="216"/>
    </row>
    <row r="19" spans="1:18" ht="13.5" thickBot="1">
      <c r="A19" s="199"/>
      <c r="B19" s="200"/>
      <c r="C19" s="200"/>
      <c r="D19" s="200"/>
      <c r="E19" s="201"/>
      <c r="F19" s="202">
        <f t="shared" si="0"/>
        <v>0</v>
      </c>
      <c r="G19" s="199"/>
      <c r="H19" s="201"/>
      <c r="I19" s="202">
        <f t="shared" si="1"/>
        <v>0</v>
      </c>
      <c r="J19" s="227">
        <f t="shared" ca="1" si="2"/>
        <v>0</v>
      </c>
      <c r="K19" s="203"/>
      <c r="L19" s="224" t="e">
        <f t="shared" ca="1" si="3"/>
        <v>#DIV/0!</v>
      </c>
      <c r="M19" s="204"/>
      <c r="O19" s="216"/>
      <c r="P19" s="216" t="str">
        <f t="shared" ca="1" si="4"/>
        <v/>
      </c>
      <c r="Q19" s="216">
        <f t="shared" ca="1" si="5"/>
        <v>9</v>
      </c>
      <c r="R19" s="216"/>
    </row>
    <row r="20" spans="1:18" ht="13.5" thickBot="1">
      <c r="A20" s="205"/>
      <c r="B20" s="206"/>
      <c r="C20" s="206"/>
      <c r="D20" s="206"/>
      <c r="E20" s="207"/>
      <c r="F20" s="208">
        <f t="shared" si="0"/>
        <v>0</v>
      </c>
      <c r="G20" s="205"/>
      <c r="H20" s="207"/>
      <c r="I20" s="208">
        <f t="shared" si="1"/>
        <v>0</v>
      </c>
      <c r="J20" s="227">
        <f t="shared" ca="1" si="2"/>
        <v>0</v>
      </c>
      <c r="K20" s="209"/>
      <c r="L20" s="225" t="e">
        <f t="shared" ca="1" si="3"/>
        <v>#DIV/0!</v>
      </c>
      <c r="M20" s="210"/>
      <c r="O20" s="216"/>
      <c r="P20" s="216" t="str">
        <f t="shared" ca="1" si="4"/>
        <v/>
      </c>
      <c r="Q20" s="216">
        <f t="shared" ca="1" si="5"/>
        <v>10</v>
      </c>
      <c r="R20" s="216"/>
    </row>
    <row r="21" spans="1:18" ht="13.5" thickBot="1">
      <c r="A21" s="199"/>
      <c r="B21" s="200"/>
      <c r="C21" s="200"/>
      <c r="D21" s="200"/>
      <c r="E21" s="201"/>
      <c r="F21" s="202">
        <f t="shared" si="0"/>
        <v>0</v>
      </c>
      <c r="G21" s="199"/>
      <c r="H21" s="201"/>
      <c r="I21" s="202">
        <f t="shared" si="1"/>
        <v>0</v>
      </c>
      <c r="J21" s="227">
        <f t="shared" ca="1" si="2"/>
        <v>0</v>
      </c>
      <c r="K21" s="203"/>
      <c r="L21" s="224" t="e">
        <f t="shared" ca="1" si="3"/>
        <v>#DIV/0!</v>
      </c>
      <c r="M21" s="204"/>
      <c r="O21" s="216"/>
      <c r="P21" s="216" t="str">
        <f t="shared" ca="1" si="4"/>
        <v/>
      </c>
      <c r="Q21" s="216">
        <f t="shared" ca="1" si="5"/>
        <v>11</v>
      </c>
      <c r="R21" s="216"/>
    </row>
    <row r="22" spans="1:18" ht="13.5" thickBot="1">
      <c r="A22" s="205"/>
      <c r="B22" s="206"/>
      <c r="C22" s="206"/>
      <c r="D22" s="206"/>
      <c r="E22" s="207"/>
      <c r="F22" s="208">
        <f t="shared" si="0"/>
        <v>0</v>
      </c>
      <c r="G22" s="205"/>
      <c r="H22" s="207"/>
      <c r="I22" s="208">
        <f t="shared" si="1"/>
        <v>0</v>
      </c>
      <c r="J22" s="227">
        <f t="shared" ca="1" si="2"/>
        <v>0</v>
      </c>
      <c r="K22" s="209"/>
      <c r="L22" s="225" t="e">
        <f t="shared" ca="1" si="3"/>
        <v>#DIV/0!</v>
      </c>
      <c r="M22" s="210"/>
      <c r="O22" s="216"/>
      <c r="P22" s="216" t="str">
        <f t="shared" ca="1" si="4"/>
        <v/>
      </c>
      <c r="Q22" s="216">
        <f t="shared" ca="1" si="5"/>
        <v>12</v>
      </c>
      <c r="R22" s="216"/>
    </row>
    <row r="23" spans="1:18" ht="13.5" thickBot="1">
      <c r="A23" s="199"/>
      <c r="B23" s="200"/>
      <c r="C23" s="200"/>
      <c r="D23" s="200"/>
      <c r="E23" s="201"/>
      <c r="F23" s="202">
        <f t="shared" si="0"/>
        <v>0</v>
      </c>
      <c r="G23" s="199"/>
      <c r="H23" s="201"/>
      <c r="I23" s="202">
        <f t="shared" si="1"/>
        <v>0</v>
      </c>
      <c r="J23" s="227">
        <f t="shared" ca="1" si="2"/>
        <v>0</v>
      </c>
      <c r="K23" s="203"/>
      <c r="L23" s="224" t="e">
        <f t="shared" ca="1" si="3"/>
        <v>#DIV/0!</v>
      </c>
      <c r="M23" s="204"/>
      <c r="O23" s="216"/>
      <c r="P23" s="216" t="str">
        <f t="shared" ca="1" si="4"/>
        <v/>
      </c>
      <c r="Q23" s="216">
        <f t="shared" ca="1" si="5"/>
        <v>13</v>
      </c>
      <c r="R23" s="216"/>
    </row>
    <row r="24" spans="1:18" ht="13.5" thickBot="1">
      <c r="A24" s="205"/>
      <c r="B24" s="206"/>
      <c r="C24" s="206"/>
      <c r="D24" s="206"/>
      <c r="E24" s="207"/>
      <c r="F24" s="208">
        <f t="shared" si="0"/>
        <v>0</v>
      </c>
      <c r="G24" s="205"/>
      <c r="H24" s="207"/>
      <c r="I24" s="208">
        <f t="shared" si="1"/>
        <v>0</v>
      </c>
      <c r="J24" s="227">
        <f t="shared" ca="1" si="2"/>
        <v>0</v>
      </c>
      <c r="K24" s="209"/>
      <c r="L24" s="225" t="e">
        <f t="shared" ca="1" si="3"/>
        <v>#DIV/0!</v>
      </c>
      <c r="M24" s="210"/>
      <c r="O24" s="216"/>
      <c r="P24" s="216" t="str">
        <f t="shared" ca="1" si="4"/>
        <v/>
      </c>
      <c r="Q24" s="216">
        <f t="shared" ca="1" si="5"/>
        <v>14</v>
      </c>
      <c r="R24" s="216"/>
    </row>
    <row r="25" spans="1:18" ht="13.5" thickBot="1">
      <c r="A25" s="199"/>
      <c r="B25" s="200"/>
      <c r="C25" s="200"/>
      <c r="D25" s="200"/>
      <c r="E25" s="201"/>
      <c r="F25" s="202">
        <f t="shared" si="0"/>
        <v>0</v>
      </c>
      <c r="G25" s="199"/>
      <c r="H25" s="201"/>
      <c r="I25" s="202">
        <f t="shared" si="1"/>
        <v>0</v>
      </c>
      <c r="J25" s="227">
        <f t="shared" ca="1" si="2"/>
        <v>0</v>
      </c>
      <c r="K25" s="203"/>
      <c r="L25" s="224" t="e">
        <f t="shared" ca="1" si="3"/>
        <v>#DIV/0!</v>
      </c>
      <c r="M25" s="204"/>
      <c r="O25" s="216"/>
      <c r="P25" s="216" t="str">
        <f t="shared" ca="1" si="4"/>
        <v/>
      </c>
      <c r="Q25" s="216">
        <f t="shared" ca="1" si="5"/>
        <v>15</v>
      </c>
      <c r="R25" s="216"/>
    </row>
    <row r="26" spans="1:18" ht="13.5" thickBot="1">
      <c r="A26" s="205"/>
      <c r="B26" s="206"/>
      <c r="C26" s="206"/>
      <c r="D26" s="206"/>
      <c r="E26" s="207"/>
      <c r="F26" s="208">
        <f t="shared" si="0"/>
        <v>0</v>
      </c>
      <c r="G26" s="205"/>
      <c r="H26" s="207"/>
      <c r="I26" s="208">
        <f t="shared" si="1"/>
        <v>0</v>
      </c>
      <c r="J26" s="227">
        <f t="shared" ca="1" si="2"/>
        <v>0</v>
      </c>
      <c r="K26" s="209"/>
      <c r="L26" s="225" t="e">
        <f t="shared" ca="1" si="3"/>
        <v>#DIV/0!</v>
      </c>
      <c r="M26" s="210"/>
      <c r="O26" s="216"/>
      <c r="P26" s="216" t="str">
        <f t="shared" ca="1" si="4"/>
        <v/>
      </c>
      <c r="Q26" s="216">
        <f t="shared" ca="1" si="5"/>
        <v>16</v>
      </c>
      <c r="R26" s="216"/>
    </row>
    <row r="27" spans="1:18" ht="13.5" thickBot="1">
      <c r="A27" s="199"/>
      <c r="B27" s="200"/>
      <c r="C27" s="200"/>
      <c r="D27" s="200"/>
      <c r="E27" s="201"/>
      <c r="F27" s="202">
        <f t="shared" si="0"/>
        <v>0</v>
      </c>
      <c r="G27" s="199"/>
      <c r="H27" s="201"/>
      <c r="I27" s="202">
        <f t="shared" si="1"/>
        <v>0</v>
      </c>
      <c r="J27" s="227">
        <f t="shared" ca="1" si="2"/>
        <v>0</v>
      </c>
      <c r="K27" s="203"/>
      <c r="L27" s="224" t="e">
        <f t="shared" ca="1" si="3"/>
        <v>#DIV/0!</v>
      </c>
      <c r="M27" s="204"/>
      <c r="O27" s="216"/>
      <c r="P27" s="216" t="str">
        <f t="shared" ca="1" si="4"/>
        <v/>
      </c>
      <c r="Q27" s="216">
        <f t="shared" ca="1" si="5"/>
        <v>17</v>
      </c>
      <c r="R27" s="216"/>
    </row>
    <row r="28" spans="1:18" ht="13.5" thickBot="1">
      <c r="A28" s="205"/>
      <c r="B28" s="206"/>
      <c r="C28" s="206"/>
      <c r="D28" s="206"/>
      <c r="E28" s="207"/>
      <c r="F28" s="208">
        <f t="shared" si="0"/>
        <v>0</v>
      </c>
      <c r="G28" s="205"/>
      <c r="H28" s="207"/>
      <c r="I28" s="208">
        <f t="shared" si="1"/>
        <v>0</v>
      </c>
      <c r="J28" s="227">
        <f t="shared" ca="1" si="2"/>
        <v>0</v>
      </c>
      <c r="K28" s="209"/>
      <c r="L28" s="225" t="e">
        <f t="shared" ca="1" si="3"/>
        <v>#DIV/0!</v>
      </c>
      <c r="M28" s="210"/>
      <c r="O28" s="216"/>
      <c r="P28" s="216" t="str">
        <f t="shared" ca="1" si="4"/>
        <v/>
      </c>
      <c r="Q28" s="216">
        <f t="shared" ca="1" si="5"/>
        <v>18</v>
      </c>
      <c r="R28" s="216"/>
    </row>
    <row r="29" spans="1:18" ht="13.5" customHeight="1" thickBot="1">
      <c r="A29" s="199"/>
      <c r="B29" s="200"/>
      <c r="C29" s="200"/>
      <c r="D29" s="200"/>
      <c r="E29" s="201"/>
      <c r="F29" s="202">
        <f t="shared" si="0"/>
        <v>0</v>
      </c>
      <c r="G29" s="199"/>
      <c r="H29" s="201"/>
      <c r="I29" s="202">
        <f t="shared" si="1"/>
        <v>0</v>
      </c>
      <c r="J29" s="227">
        <f t="shared" ca="1" si="2"/>
        <v>0</v>
      </c>
      <c r="K29" s="203"/>
      <c r="L29" s="224" t="e">
        <f t="shared" ca="1" si="3"/>
        <v>#DIV/0!</v>
      </c>
      <c r="M29" s="204"/>
      <c r="O29" s="216"/>
      <c r="P29" s="216" t="str">
        <f t="shared" ca="1" si="4"/>
        <v/>
      </c>
      <c r="Q29" s="216">
        <f t="shared" ca="1" si="5"/>
        <v>19</v>
      </c>
      <c r="R29" s="216"/>
    </row>
    <row r="30" spans="1:18" s="235" customFormat="1" ht="12.75" customHeight="1" thickBot="1">
      <c r="A30" s="230"/>
      <c r="B30" s="231"/>
      <c r="C30" s="231"/>
      <c r="D30" s="231"/>
      <c r="E30" s="231"/>
      <c r="F30" s="208">
        <f t="shared" si="0"/>
        <v>0</v>
      </c>
      <c r="G30" s="230"/>
      <c r="H30" s="231"/>
      <c r="I30" s="208">
        <f t="shared" si="1"/>
        <v>0</v>
      </c>
      <c r="J30" s="227">
        <f t="shared" ca="1" si="2"/>
        <v>0</v>
      </c>
      <c r="K30" s="209"/>
      <c r="L30" s="225" t="e">
        <f t="shared" ca="1" si="3"/>
        <v>#DIV/0!</v>
      </c>
      <c r="M30" s="234"/>
      <c r="O30" s="279"/>
      <c r="P30" s="216" t="str">
        <f t="shared" ca="1" si="4"/>
        <v/>
      </c>
      <c r="Q30" s="216">
        <f t="shared" ca="1" si="5"/>
        <v>20</v>
      </c>
      <c r="R30" s="279"/>
    </row>
    <row r="31" spans="1:18" ht="12.75" customHeight="1" thickBot="1">
      <c r="A31" s="199"/>
      <c r="B31" s="200"/>
      <c r="C31" s="200"/>
      <c r="D31" s="200"/>
      <c r="E31" s="229"/>
      <c r="F31" s="202">
        <f t="shared" si="0"/>
        <v>0</v>
      </c>
      <c r="G31" s="199"/>
      <c r="H31" s="229"/>
      <c r="I31" s="202">
        <f t="shared" si="1"/>
        <v>0</v>
      </c>
      <c r="J31" s="227">
        <f t="shared" ca="1" si="2"/>
        <v>0</v>
      </c>
      <c r="K31" s="227"/>
      <c r="L31" s="224" t="e">
        <f t="shared" ca="1" si="3"/>
        <v>#DIV/0!</v>
      </c>
      <c r="M31" s="204"/>
      <c r="O31" s="216"/>
      <c r="P31" s="216" t="str">
        <f t="shared" ca="1" si="4"/>
        <v/>
      </c>
      <c r="Q31" s="216">
        <f t="shared" ca="1" si="5"/>
        <v>21</v>
      </c>
      <c r="R31" s="216"/>
    </row>
    <row r="32" spans="1:18" ht="13.5" thickBot="1">
      <c r="A32" s="205"/>
      <c r="B32" s="206"/>
      <c r="C32" s="206"/>
      <c r="D32" s="206"/>
      <c r="E32" s="207"/>
      <c r="F32" s="208">
        <f t="shared" si="0"/>
        <v>0</v>
      </c>
      <c r="G32" s="205"/>
      <c r="H32" s="207"/>
      <c r="I32" s="208">
        <f t="shared" si="1"/>
        <v>0</v>
      </c>
      <c r="J32" s="227">
        <f t="shared" ca="1" si="2"/>
        <v>0</v>
      </c>
      <c r="K32" s="209"/>
      <c r="L32" s="225" t="e">
        <f t="shared" ca="1" si="3"/>
        <v>#DIV/0!</v>
      </c>
      <c r="M32" s="210"/>
      <c r="O32" s="216"/>
      <c r="P32" s="216" t="str">
        <f t="shared" ca="1" si="4"/>
        <v/>
      </c>
      <c r="Q32" s="216">
        <f t="shared" ca="1" si="5"/>
        <v>22</v>
      </c>
      <c r="R32" s="216"/>
    </row>
    <row r="33" spans="1:18" ht="13.5" thickBot="1">
      <c r="A33" s="199"/>
      <c r="B33" s="200"/>
      <c r="C33" s="200"/>
      <c r="D33" s="200"/>
      <c r="E33" s="201"/>
      <c r="F33" s="202">
        <f t="shared" si="0"/>
        <v>0</v>
      </c>
      <c r="G33" s="199"/>
      <c r="H33" s="201"/>
      <c r="I33" s="202">
        <f t="shared" si="1"/>
        <v>0</v>
      </c>
      <c r="J33" s="227">
        <f t="shared" ca="1" si="2"/>
        <v>0</v>
      </c>
      <c r="K33" s="203"/>
      <c r="L33" s="224" t="e">
        <f t="shared" ca="1" si="3"/>
        <v>#DIV/0!</v>
      </c>
      <c r="M33" s="204"/>
      <c r="O33" s="216"/>
      <c r="P33" s="216" t="str">
        <f t="shared" ca="1" si="4"/>
        <v/>
      </c>
      <c r="Q33" s="216">
        <f t="shared" ca="1" si="5"/>
        <v>23</v>
      </c>
      <c r="R33" s="216"/>
    </row>
    <row r="34" spans="1:18" ht="13.5" thickBot="1">
      <c r="A34" s="205"/>
      <c r="B34" s="206"/>
      <c r="C34" s="206"/>
      <c r="D34" s="206"/>
      <c r="E34" s="207"/>
      <c r="F34" s="208">
        <f t="shared" si="0"/>
        <v>0</v>
      </c>
      <c r="G34" s="205"/>
      <c r="H34" s="207"/>
      <c r="I34" s="208">
        <f t="shared" si="1"/>
        <v>0</v>
      </c>
      <c r="J34" s="227">
        <f t="shared" ca="1" si="2"/>
        <v>0</v>
      </c>
      <c r="K34" s="209"/>
      <c r="L34" s="225" t="e">
        <f t="shared" ca="1" si="3"/>
        <v>#DIV/0!</v>
      </c>
      <c r="M34" s="210"/>
      <c r="O34" s="216"/>
      <c r="P34" s="216" t="str">
        <f t="shared" ca="1" si="4"/>
        <v/>
      </c>
      <c r="Q34" s="216">
        <f t="shared" ca="1" si="5"/>
        <v>24</v>
      </c>
      <c r="R34" s="216"/>
    </row>
    <row r="35" spans="1:18" ht="13.5" thickBot="1">
      <c r="A35" s="199"/>
      <c r="B35" s="200"/>
      <c r="C35" s="200"/>
      <c r="D35" s="200"/>
      <c r="E35" s="201"/>
      <c r="F35" s="202">
        <f t="shared" si="0"/>
        <v>0</v>
      </c>
      <c r="G35" s="199"/>
      <c r="H35" s="201"/>
      <c r="I35" s="202">
        <f t="shared" si="1"/>
        <v>0</v>
      </c>
      <c r="J35" s="227">
        <f t="shared" ca="1" si="2"/>
        <v>0</v>
      </c>
      <c r="K35" s="203"/>
      <c r="L35" s="224" t="e">
        <f t="shared" ca="1" si="3"/>
        <v>#DIV/0!</v>
      </c>
      <c r="M35" s="204"/>
      <c r="O35" s="216"/>
      <c r="P35" s="216" t="str">
        <f t="shared" ca="1" si="4"/>
        <v/>
      </c>
      <c r="Q35" s="216">
        <f t="shared" ca="1" si="5"/>
        <v>25</v>
      </c>
      <c r="R35" s="216"/>
    </row>
    <row r="36" spans="1:18" ht="13.5" thickBot="1">
      <c r="A36" s="205"/>
      <c r="B36" s="206"/>
      <c r="C36" s="206"/>
      <c r="D36" s="206"/>
      <c r="E36" s="207"/>
      <c r="F36" s="208">
        <f t="shared" si="0"/>
        <v>0</v>
      </c>
      <c r="G36" s="205"/>
      <c r="H36" s="207"/>
      <c r="I36" s="208">
        <f t="shared" si="1"/>
        <v>0</v>
      </c>
      <c r="J36" s="227">
        <f t="shared" ca="1" si="2"/>
        <v>0</v>
      </c>
      <c r="K36" s="209"/>
      <c r="L36" s="225" t="e">
        <f t="shared" ca="1" si="3"/>
        <v>#DIV/0!</v>
      </c>
      <c r="M36" s="210"/>
      <c r="O36" s="216"/>
      <c r="P36" s="216" t="str">
        <f t="shared" ca="1" si="4"/>
        <v/>
      </c>
      <c r="Q36" s="216">
        <f t="shared" ca="1" si="5"/>
        <v>26</v>
      </c>
      <c r="R36" s="216"/>
    </row>
    <row r="37" spans="1:18" ht="13.5" thickBot="1">
      <c r="A37" s="199"/>
      <c r="B37" s="200"/>
      <c r="C37" s="200"/>
      <c r="D37" s="200"/>
      <c r="E37" s="201"/>
      <c r="F37" s="202">
        <f t="shared" si="0"/>
        <v>0</v>
      </c>
      <c r="G37" s="199"/>
      <c r="H37" s="201"/>
      <c r="I37" s="202">
        <f t="shared" si="1"/>
        <v>0</v>
      </c>
      <c r="J37" s="227">
        <f t="shared" ca="1" si="2"/>
        <v>0</v>
      </c>
      <c r="K37" s="203"/>
      <c r="L37" s="224" t="e">
        <f t="shared" ca="1" si="3"/>
        <v>#DIV/0!</v>
      </c>
      <c r="M37" s="204"/>
      <c r="O37" s="216"/>
      <c r="P37" s="216" t="str">
        <f t="shared" ca="1" si="4"/>
        <v/>
      </c>
      <c r="Q37" s="216">
        <f t="shared" ca="1" si="5"/>
        <v>27</v>
      </c>
      <c r="R37" s="216"/>
    </row>
    <row r="38" spans="1:18" s="235" customFormat="1" ht="13.5" thickBot="1">
      <c r="A38" s="230"/>
      <c r="B38" s="231"/>
      <c r="C38" s="231"/>
      <c r="D38" s="231"/>
      <c r="E38" s="231"/>
      <c r="F38" s="208">
        <f t="shared" si="0"/>
        <v>0</v>
      </c>
      <c r="G38" s="230"/>
      <c r="H38" s="231"/>
      <c r="I38" s="208">
        <f t="shared" si="1"/>
        <v>0</v>
      </c>
      <c r="J38" s="227">
        <f t="shared" ca="1" si="2"/>
        <v>0</v>
      </c>
      <c r="K38" s="232"/>
      <c r="L38" s="233" t="e">
        <f t="shared" ca="1" si="3"/>
        <v>#DIV/0!</v>
      </c>
      <c r="M38" s="234"/>
      <c r="O38" s="279"/>
      <c r="P38" s="216" t="str">
        <f t="shared" ca="1" si="4"/>
        <v/>
      </c>
      <c r="Q38" s="216">
        <f t="shared" ca="1" si="5"/>
        <v>28</v>
      </c>
      <c r="R38" s="279"/>
    </row>
    <row r="39" spans="1:18" ht="13.5" thickBot="1">
      <c r="A39" s="199"/>
      <c r="B39" s="200"/>
      <c r="C39" s="200"/>
      <c r="D39" s="200"/>
      <c r="E39" s="201"/>
      <c r="F39" s="202">
        <f t="shared" si="0"/>
        <v>0</v>
      </c>
      <c r="G39" s="199"/>
      <c r="H39" s="201"/>
      <c r="I39" s="202">
        <f t="shared" si="1"/>
        <v>0</v>
      </c>
      <c r="J39" s="227">
        <f t="shared" ca="1" si="2"/>
        <v>0</v>
      </c>
      <c r="K39" s="203"/>
      <c r="L39" s="224" t="e">
        <f t="shared" ca="1" si="3"/>
        <v>#DIV/0!</v>
      </c>
      <c r="M39" s="204"/>
      <c r="O39" s="216"/>
      <c r="P39" s="216" t="str">
        <f t="shared" ca="1" si="4"/>
        <v/>
      </c>
      <c r="Q39" s="216">
        <f t="shared" ca="1" si="5"/>
        <v>29</v>
      </c>
      <c r="R39" s="216"/>
    </row>
    <row r="40" spans="1:18" ht="13.5" thickBot="1">
      <c r="A40" s="205"/>
      <c r="B40" s="206"/>
      <c r="C40" s="206"/>
      <c r="D40" s="206"/>
      <c r="E40" s="207"/>
      <c r="F40" s="208">
        <f t="shared" si="0"/>
        <v>0</v>
      </c>
      <c r="G40" s="205"/>
      <c r="H40" s="207"/>
      <c r="I40" s="208">
        <f t="shared" si="1"/>
        <v>0</v>
      </c>
      <c r="J40" s="227">
        <f t="shared" ca="1" si="2"/>
        <v>0</v>
      </c>
      <c r="K40" s="209"/>
      <c r="L40" s="225" t="e">
        <f t="shared" ca="1" si="3"/>
        <v>#DIV/0!</v>
      </c>
      <c r="M40" s="210"/>
      <c r="O40" s="216"/>
      <c r="P40" s="216" t="str">
        <f t="shared" ca="1" si="4"/>
        <v/>
      </c>
      <c r="Q40" s="216">
        <f t="shared" ca="1" si="5"/>
        <v>30</v>
      </c>
      <c r="R40" s="216"/>
    </row>
    <row r="41" spans="1:18" ht="13.5" thickBot="1">
      <c r="A41" s="199"/>
      <c r="B41" s="200"/>
      <c r="C41" s="200"/>
      <c r="D41" s="200"/>
      <c r="E41" s="201"/>
      <c r="F41" s="202">
        <f t="shared" si="0"/>
        <v>0</v>
      </c>
      <c r="G41" s="199"/>
      <c r="H41" s="201"/>
      <c r="I41" s="202">
        <f t="shared" si="1"/>
        <v>0</v>
      </c>
      <c r="J41" s="227">
        <f t="shared" ca="1" si="2"/>
        <v>0</v>
      </c>
      <c r="K41" s="203"/>
      <c r="L41" s="224" t="e">
        <f t="shared" ca="1" si="3"/>
        <v>#DIV/0!</v>
      </c>
      <c r="M41" s="204"/>
      <c r="O41" s="216"/>
      <c r="P41" s="216" t="str">
        <f t="shared" ca="1" si="4"/>
        <v/>
      </c>
      <c r="Q41" s="216">
        <f t="shared" ca="1" si="5"/>
        <v>31</v>
      </c>
      <c r="R41" s="216"/>
    </row>
    <row r="42" spans="1:18" ht="13.5" thickBot="1">
      <c r="A42" s="205"/>
      <c r="B42" s="206"/>
      <c r="C42" s="206"/>
      <c r="D42" s="206"/>
      <c r="E42" s="207"/>
      <c r="F42" s="208">
        <f t="shared" si="0"/>
        <v>0</v>
      </c>
      <c r="G42" s="205"/>
      <c r="H42" s="207"/>
      <c r="I42" s="208">
        <f t="shared" si="1"/>
        <v>0</v>
      </c>
      <c r="J42" s="227">
        <f t="shared" ca="1" si="2"/>
        <v>0</v>
      </c>
      <c r="K42" s="209"/>
      <c r="L42" s="225" t="e">
        <f t="shared" ca="1" si="3"/>
        <v>#DIV/0!</v>
      </c>
      <c r="M42" s="210"/>
      <c r="O42" s="216"/>
      <c r="P42" s="216" t="str">
        <f t="shared" ca="1" si="4"/>
        <v/>
      </c>
      <c r="Q42" s="216">
        <f t="shared" ca="1" si="5"/>
        <v>32</v>
      </c>
      <c r="R42" s="216"/>
    </row>
    <row r="43" spans="1:18" ht="13.5" thickBot="1">
      <c r="A43" s="199"/>
      <c r="B43" s="200"/>
      <c r="C43" s="200"/>
      <c r="D43" s="200"/>
      <c r="E43" s="201"/>
      <c r="F43" s="202">
        <f t="shared" si="0"/>
        <v>0</v>
      </c>
      <c r="G43" s="199"/>
      <c r="H43" s="201"/>
      <c r="I43" s="202">
        <f t="shared" si="1"/>
        <v>0</v>
      </c>
      <c r="J43" s="227">
        <f t="shared" ca="1" si="2"/>
        <v>0</v>
      </c>
      <c r="K43" s="203"/>
      <c r="L43" s="224" t="e">
        <f t="shared" ca="1" si="3"/>
        <v>#DIV/0!</v>
      </c>
      <c r="M43" s="204"/>
      <c r="O43" s="216"/>
      <c r="P43" s="216" t="str">
        <f t="shared" ca="1" si="4"/>
        <v/>
      </c>
      <c r="Q43" s="216">
        <f t="shared" ca="1" si="5"/>
        <v>33</v>
      </c>
      <c r="R43" s="216"/>
    </row>
    <row r="44" spans="1:18" ht="13.5" thickBot="1">
      <c r="A44" s="205"/>
      <c r="B44" s="206"/>
      <c r="C44" s="206"/>
      <c r="D44" s="206"/>
      <c r="E44" s="207"/>
      <c r="F44" s="208">
        <f t="shared" si="0"/>
        <v>0</v>
      </c>
      <c r="G44" s="205"/>
      <c r="H44" s="207"/>
      <c r="I44" s="208">
        <f t="shared" si="1"/>
        <v>0</v>
      </c>
      <c r="J44" s="227">
        <f t="shared" ca="1" si="2"/>
        <v>0</v>
      </c>
      <c r="K44" s="209"/>
      <c r="L44" s="225" t="e">
        <f t="shared" ca="1" si="3"/>
        <v>#DIV/0!</v>
      </c>
      <c r="M44" s="210"/>
      <c r="O44" s="216"/>
      <c r="P44" s="216" t="str">
        <f t="shared" ca="1" si="4"/>
        <v/>
      </c>
      <c r="Q44" s="216">
        <f t="shared" ca="1" si="5"/>
        <v>34</v>
      </c>
      <c r="R44" s="216"/>
    </row>
    <row r="45" spans="1:18" ht="13.5" thickBot="1">
      <c r="A45" s="199"/>
      <c r="B45" s="200"/>
      <c r="C45" s="200"/>
      <c r="D45" s="200"/>
      <c r="E45" s="201"/>
      <c r="F45" s="202">
        <f t="shared" si="0"/>
        <v>0</v>
      </c>
      <c r="G45" s="199"/>
      <c r="H45" s="201"/>
      <c r="I45" s="202">
        <f t="shared" si="1"/>
        <v>0</v>
      </c>
      <c r="J45" s="227">
        <f t="shared" ca="1" si="2"/>
        <v>0</v>
      </c>
      <c r="K45" s="203"/>
      <c r="L45" s="224" t="e">
        <f t="shared" ca="1" si="3"/>
        <v>#DIV/0!</v>
      </c>
      <c r="M45" s="204"/>
      <c r="O45" s="216"/>
      <c r="P45" s="216" t="str">
        <f t="shared" ca="1" si="4"/>
        <v/>
      </c>
      <c r="Q45" s="216">
        <f t="shared" ca="1" si="5"/>
        <v>35</v>
      </c>
      <c r="R45" s="216"/>
    </row>
    <row r="46" spans="1:18" ht="13.5" thickBot="1">
      <c r="A46" s="205"/>
      <c r="B46" s="206"/>
      <c r="C46" s="206"/>
      <c r="D46" s="206"/>
      <c r="E46" s="207"/>
      <c r="F46" s="208">
        <f t="shared" si="0"/>
        <v>0</v>
      </c>
      <c r="G46" s="205"/>
      <c r="H46" s="207"/>
      <c r="I46" s="208">
        <f t="shared" si="1"/>
        <v>0</v>
      </c>
      <c r="J46" s="227">
        <f t="shared" ca="1" si="2"/>
        <v>0</v>
      </c>
      <c r="K46" s="209"/>
      <c r="L46" s="225" t="e">
        <f t="shared" ca="1" si="3"/>
        <v>#DIV/0!</v>
      </c>
      <c r="M46" s="210"/>
      <c r="O46" s="216"/>
      <c r="P46" s="216" t="str">
        <f t="shared" ca="1" si="4"/>
        <v/>
      </c>
      <c r="Q46" s="216">
        <f t="shared" ca="1" si="5"/>
        <v>36</v>
      </c>
      <c r="R46" s="216"/>
    </row>
    <row r="47" spans="1:18" ht="13.5" thickBot="1">
      <c r="A47" s="199"/>
      <c r="B47" s="200"/>
      <c r="C47" s="200"/>
      <c r="D47" s="200"/>
      <c r="E47" s="201"/>
      <c r="F47" s="202">
        <f t="shared" si="0"/>
        <v>0</v>
      </c>
      <c r="G47" s="199"/>
      <c r="H47" s="201"/>
      <c r="I47" s="202">
        <f t="shared" si="1"/>
        <v>0</v>
      </c>
      <c r="J47" s="227">
        <f t="shared" ca="1" si="2"/>
        <v>0</v>
      </c>
      <c r="K47" s="203"/>
      <c r="L47" s="224" t="e">
        <f t="shared" ca="1" si="3"/>
        <v>#DIV/0!</v>
      </c>
      <c r="M47" s="204"/>
      <c r="O47" s="216"/>
      <c r="P47" s="216" t="str">
        <f t="shared" ca="1" si="4"/>
        <v/>
      </c>
      <c r="Q47" s="216">
        <f t="shared" ca="1" si="5"/>
        <v>37</v>
      </c>
      <c r="R47" s="216"/>
    </row>
    <row r="48" spans="1:18" ht="13.5" thickBot="1">
      <c r="A48" s="205"/>
      <c r="B48" s="206"/>
      <c r="C48" s="206"/>
      <c r="D48" s="206"/>
      <c r="E48" s="207"/>
      <c r="F48" s="208">
        <f t="shared" si="0"/>
        <v>0</v>
      </c>
      <c r="G48" s="205"/>
      <c r="H48" s="207"/>
      <c r="I48" s="208">
        <f t="shared" si="1"/>
        <v>0</v>
      </c>
      <c r="J48" s="227">
        <f t="shared" ca="1" si="2"/>
        <v>0</v>
      </c>
      <c r="K48" s="209"/>
      <c r="L48" s="225" t="e">
        <f t="shared" ca="1" si="3"/>
        <v>#DIV/0!</v>
      </c>
      <c r="M48" s="210"/>
      <c r="O48" s="216"/>
      <c r="P48" s="216" t="str">
        <f t="shared" ca="1" si="4"/>
        <v/>
      </c>
      <c r="Q48" s="216">
        <f t="shared" ca="1" si="5"/>
        <v>38</v>
      </c>
      <c r="R48" s="216"/>
    </row>
    <row r="49" spans="1:18" ht="13.5" thickBot="1">
      <c r="A49" s="199"/>
      <c r="B49" s="200"/>
      <c r="C49" s="200"/>
      <c r="D49" s="200"/>
      <c r="E49" s="201"/>
      <c r="F49" s="202">
        <f t="shared" si="0"/>
        <v>0</v>
      </c>
      <c r="G49" s="199"/>
      <c r="H49" s="201"/>
      <c r="I49" s="202">
        <f t="shared" si="1"/>
        <v>0</v>
      </c>
      <c r="J49" s="227">
        <f t="shared" ca="1" si="2"/>
        <v>0</v>
      </c>
      <c r="K49" s="203"/>
      <c r="L49" s="224" t="e">
        <f t="shared" ca="1" si="3"/>
        <v>#DIV/0!</v>
      </c>
      <c r="M49" s="204"/>
      <c r="O49" s="216"/>
      <c r="P49" s="216" t="str">
        <f t="shared" ca="1" si="4"/>
        <v/>
      </c>
      <c r="Q49" s="216">
        <f t="shared" ca="1" si="5"/>
        <v>39</v>
      </c>
      <c r="R49" s="216"/>
    </row>
    <row r="50" spans="1:18" ht="13.5" thickBot="1">
      <c r="A50" s="205"/>
      <c r="B50" s="206"/>
      <c r="C50" s="206"/>
      <c r="D50" s="206"/>
      <c r="E50" s="207"/>
      <c r="F50" s="208">
        <f t="shared" si="0"/>
        <v>0</v>
      </c>
      <c r="G50" s="205"/>
      <c r="H50" s="207"/>
      <c r="I50" s="208">
        <f t="shared" si="1"/>
        <v>0</v>
      </c>
      <c r="J50" s="227">
        <f t="shared" ca="1" si="2"/>
        <v>0</v>
      </c>
      <c r="K50" s="209"/>
      <c r="L50" s="225" t="e">
        <f t="shared" ca="1" si="3"/>
        <v>#DIV/0!</v>
      </c>
      <c r="M50" s="210"/>
      <c r="O50" s="216"/>
      <c r="P50" s="216" t="str">
        <f t="shared" ca="1" si="4"/>
        <v/>
      </c>
      <c r="Q50" s="216">
        <f t="shared" ca="1" si="5"/>
        <v>40</v>
      </c>
      <c r="R50" s="216"/>
    </row>
    <row r="51" spans="1:18" ht="13.5" thickBot="1">
      <c r="A51" s="199"/>
      <c r="B51" s="200"/>
      <c r="C51" s="200"/>
      <c r="D51" s="200"/>
      <c r="E51" s="201"/>
      <c r="F51" s="202">
        <f t="shared" si="0"/>
        <v>0</v>
      </c>
      <c r="G51" s="199"/>
      <c r="H51" s="201"/>
      <c r="I51" s="202">
        <f t="shared" si="1"/>
        <v>0</v>
      </c>
      <c r="J51" s="227">
        <f t="shared" ca="1" si="2"/>
        <v>0</v>
      </c>
      <c r="K51" s="203"/>
      <c r="L51" s="224" t="e">
        <f t="shared" ca="1" si="3"/>
        <v>#DIV/0!</v>
      </c>
      <c r="M51" s="204"/>
      <c r="O51" s="216"/>
      <c r="P51" s="216" t="str">
        <f t="shared" ca="1" si="4"/>
        <v/>
      </c>
      <c r="Q51" s="216">
        <f t="shared" ca="1" si="5"/>
        <v>41</v>
      </c>
      <c r="R51" s="216"/>
    </row>
    <row r="52" spans="1:18" ht="13.5" thickBot="1">
      <c r="A52" s="205"/>
      <c r="B52" s="206"/>
      <c r="C52" s="206"/>
      <c r="D52" s="206"/>
      <c r="E52" s="207"/>
      <c r="F52" s="208">
        <f t="shared" si="0"/>
        <v>0</v>
      </c>
      <c r="G52" s="205"/>
      <c r="H52" s="207"/>
      <c r="I52" s="208">
        <f t="shared" si="1"/>
        <v>0</v>
      </c>
      <c r="J52" s="227">
        <f t="shared" ca="1" si="2"/>
        <v>0</v>
      </c>
      <c r="K52" s="209"/>
      <c r="L52" s="225" t="e">
        <f t="shared" ca="1" si="3"/>
        <v>#DIV/0!</v>
      </c>
      <c r="M52" s="210"/>
      <c r="O52" s="216"/>
      <c r="P52" s="216" t="str">
        <f t="shared" ca="1" si="4"/>
        <v/>
      </c>
      <c r="Q52" s="216">
        <f t="shared" ca="1" si="5"/>
        <v>42</v>
      </c>
      <c r="R52" s="216"/>
    </row>
    <row r="53" spans="1:18" ht="13.5" thickBot="1">
      <c r="A53" s="199"/>
      <c r="B53" s="200"/>
      <c r="C53" s="200"/>
      <c r="D53" s="200"/>
      <c r="E53" s="201"/>
      <c r="F53" s="202">
        <f t="shared" si="0"/>
        <v>0</v>
      </c>
      <c r="G53" s="199"/>
      <c r="H53" s="201"/>
      <c r="I53" s="202">
        <f t="shared" si="1"/>
        <v>0</v>
      </c>
      <c r="J53" s="227">
        <f t="shared" ca="1" si="2"/>
        <v>0</v>
      </c>
      <c r="K53" s="203"/>
      <c r="L53" s="224" t="e">
        <f t="shared" ca="1" si="3"/>
        <v>#DIV/0!</v>
      </c>
      <c r="M53" s="204"/>
      <c r="O53" s="216"/>
      <c r="P53" s="216" t="str">
        <f t="shared" ca="1" si="4"/>
        <v/>
      </c>
      <c r="Q53" s="216">
        <f t="shared" ca="1" si="5"/>
        <v>43</v>
      </c>
      <c r="R53" s="216"/>
    </row>
    <row r="54" spans="1:18" ht="13.5" thickBot="1">
      <c r="A54" s="205"/>
      <c r="B54" s="206"/>
      <c r="C54" s="206"/>
      <c r="D54" s="206"/>
      <c r="E54" s="207"/>
      <c r="F54" s="208">
        <f t="shared" si="0"/>
        <v>0</v>
      </c>
      <c r="G54" s="205"/>
      <c r="H54" s="207"/>
      <c r="I54" s="208">
        <f t="shared" si="1"/>
        <v>0</v>
      </c>
      <c r="J54" s="227">
        <f t="shared" ca="1" si="2"/>
        <v>0</v>
      </c>
      <c r="K54" s="209"/>
      <c r="L54" s="225" t="e">
        <f t="shared" ca="1" si="3"/>
        <v>#DIV/0!</v>
      </c>
      <c r="M54" s="210"/>
      <c r="O54" s="216"/>
      <c r="P54" s="216" t="str">
        <f t="shared" ca="1" si="4"/>
        <v/>
      </c>
      <c r="Q54" s="216">
        <f t="shared" ca="1" si="5"/>
        <v>44</v>
      </c>
      <c r="R54" s="216"/>
    </row>
    <row r="55" spans="1:18" ht="13.5" thickBot="1">
      <c r="A55" s="199"/>
      <c r="B55" s="200"/>
      <c r="C55" s="200"/>
      <c r="D55" s="200"/>
      <c r="E55" s="201"/>
      <c r="F55" s="202">
        <f t="shared" si="0"/>
        <v>0</v>
      </c>
      <c r="G55" s="199"/>
      <c r="H55" s="201"/>
      <c r="I55" s="202">
        <f t="shared" si="1"/>
        <v>0</v>
      </c>
      <c r="J55" s="227">
        <f t="shared" ca="1" si="2"/>
        <v>0</v>
      </c>
      <c r="K55" s="203"/>
      <c r="L55" s="224" t="e">
        <f t="shared" ca="1" si="3"/>
        <v>#DIV/0!</v>
      </c>
      <c r="M55" s="204"/>
      <c r="O55" s="216"/>
      <c r="P55" s="216" t="str">
        <f t="shared" ca="1" si="4"/>
        <v/>
      </c>
      <c r="Q55" s="216">
        <f t="shared" ca="1" si="5"/>
        <v>45</v>
      </c>
      <c r="R55" s="216"/>
    </row>
    <row r="56" spans="1:18" ht="13.5" thickBot="1">
      <c r="A56" s="205"/>
      <c r="B56" s="206"/>
      <c r="C56" s="206"/>
      <c r="D56" s="206"/>
      <c r="E56" s="207"/>
      <c r="F56" s="208">
        <f t="shared" si="0"/>
        <v>0</v>
      </c>
      <c r="G56" s="205"/>
      <c r="H56" s="207"/>
      <c r="I56" s="208">
        <f t="shared" si="1"/>
        <v>0</v>
      </c>
      <c r="J56" s="227">
        <f t="shared" ca="1" si="2"/>
        <v>0</v>
      </c>
      <c r="K56" s="209"/>
      <c r="L56" s="225" t="e">
        <f t="shared" ca="1" si="3"/>
        <v>#DIV/0!</v>
      </c>
      <c r="M56" s="210"/>
      <c r="O56" s="216"/>
      <c r="P56" s="216" t="str">
        <f t="shared" ca="1" si="4"/>
        <v/>
      </c>
      <c r="Q56" s="216">
        <f t="shared" ca="1" si="5"/>
        <v>46</v>
      </c>
      <c r="R56" s="216"/>
    </row>
    <row r="57" spans="1:18" ht="13.5" thickBot="1">
      <c r="A57" s="199"/>
      <c r="B57" s="200"/>
      <c r="C57" s="200"/>
      <c r="D57" s="200"/>
      <c r="E57" s="201"/>
      <c r="F57" s="202">
        <f t="shared" si="0"/>
        <v>0</v>
      </c>
      <c r="G57" s="199"/>
      <c r="H57" s="201"/>
      <c r="I57" s="202">
        <f t="shared" si="1"/>
        <v>0</v>
      </c>
      <c r="J57" s="227">
        <f t="shared" ca="1" si="2"/>
        <v>0</v>
      </c>
      <c r="K57" s="203"/>
      <c r="L57" s="224" t="e">
        <f t="shared" ca="1" si="3"/>
        <v>#DIV/0!</v>
      </c>
      <c r="M57" s="204"/>
      <c r="O57" s="216"/>
      <c r="P57" s="216" t="str">
        <f t="shared" ca="1" si="4"/>
        <v/>
      </c>
      <c r="Q57" s="216">
        <f t="shared" ca="1" si="5"/>
        <v>47</v>
      </c>
      <c r="R57" s="216"/>
    </row>
    <row r="58" spans="1:18" ht="13.5" thickBot="1">
      <c r="A58" s="205"/>
      <c r="B58" s="206"/>
      <c r="C58" s="206"/>
      <c r="D58" s="206"/>
      <c r="E58" s="207"/>
      <c r="F58" s="208">
        <f t="shared" si="0"/>
        <v>0</v>
      </c>
      <c r="G58" s="205"/>
      <c r="H58" s="207"/>
      <c r="I58" s="208">
        <f t="shared" si="1"/>
        <v>0</v>
      </c>
      <c r="J58" s="227">
        <f t="shared" ca="1" si="2"/>
        <v>0</v>
      </c>
      <c r="K58" s="209"/>
      <c r="L58" s="225" t="e">
        <f t="shared" ca="1" si="3"/>
        <v>#DIV/0!</v>
      </c>
      <c r="M58" s="210"/>
      <c r="O58" s="216"/>
      <c r="P58" s="216" t="str">
        <f t="shared" ca="1" si="4"/>
        <v/>
      </c>
      <c r="Q58" s="216">
        <f t="shared" ca="1" si="5"/>
        <v>48</v>
      </c>
      <c r="R58" s="216"/>
    </row>
    <row r="59" spans="1:18" ht="13.5" thickBot="1">
      <c r="A59" s="199"/>
      <c r="B59" s="200"/>
      <c r="C59" s="200"/>
      <c r="D59" s="200"/>
      <c r="E59" s="201"/>
      <c r="F59" s="202">
        <f t="shared" si="0"/>
        <v>0</v>
      </c>
      <c r="G59" s="199"/>
      <c r="H59" s="201"/>
      <c r="I59" s="202">
        <f t="shared" si="1"/>
        <v>0</v>
      </c>
      <c r="J59" s="227">
        <f t="shared" ca="1" si="2"/>
        <v>0</v>
      </c>
      <c r="K59" s="203"/>
      <c r="L59" s="224" t="e">
        <f t="shared" ca="1" si="3"/>
        <v>#DIV/0!</v>
      </c>
      <c r="M59" s="204"/>
      <c r="O59" s="216"/>
      <c r="P59" s="216" t="str">
        <f t="shared" ca="1" si="4"/>
        <v/>
      </c>
      <c r="Q59" s="216">
        <f t="shared" ca="1" si="5"/>
        <v>49</v>
      </c>
      <c r="R59" s="216"/>
    </row>
    <row r="60" spans="1:18" ht="13.5" thickBot="1">
      <c r="A60" s="205"/>
      <c r="B60" s="206"/>
      <c r="C60" s="206"/>
      <c r="D60" s="206"/>
      <c r="E60" s="207"/>
      <c r="F60" s="208">
        <f t="shared" si="0"/>
        <v>0</v>
      </c>
      <c r="G60" s="205"/>
      <c r="H60" s="207"/>
      <c r="I60" s="208">
        <f t="shared" si="1"/>
        <v>0</v>
      </c>
      <c r="J60" s="227">
        <f t="shared" ca="1" si="2"/>
        <v>0</v>
      </c>
      <c r="K60" s="209"/>
      <c r="L60" s="225" t="e">
        <f t="shared" ca="1" si="3"/>
        <v>#DIV/0!</v>
      </c>
      <c r="M60" s="250"/>
      <c r="O60" s="216"/>
      <c r="P60" s="216" t="str">
        <f t="shared" ca="1" si="4"/>
        <v/>
      </c>
      <c r="Q60" s="216">
        <f t="shared" ca="1" si="5"/>
        <v>50</v>
      </c>
      <c r="R60" s="216"/>
    </row>
    <row r="61" spans="1:18" ht="13.5" thickBot="1">
      <c r="A61" s="199"/>
      <c r="B61" s="200"/>
      <c r="C61" s="200"/>
      <c r="D61" s="200"/>
      <c r="E61" s="201"/>
      <c r="F61" s="202">
        <f t="shared" si="0"/>
        <v>0</v>
      </c>
      <c r="G61" s="199"/>
      <c r="H61" s="201"/>
      <c r="I61" s="202">
        <f t="shared" si="1"/>
        <v>0</v>
      </c>
      <c r="J61" s="227">
        <f t="shared" ca="1" si="2"/>
        <v>0</v>
      </c>
      <c r="K61" s="203"/>
      <c r="L61" s="224" t="e">
        <f t="shared" ca="1" si="3"/>
        <v>#DIV/0!</v>
      </c>
      <c r="M61" s="204"/>
      <c r="O61" s="216"/>
      <c r="P61" s="216" t="str">
        <f t="shared" ca="1" si="4"/>
        <v/>
      </c>
      <c r="Q61" s="216">
        <f t="shared" ca="1" si="5"/>
        <v>51</v>
      </c>
      <c r="R61" s="216"/>
    </row>
    <row r="62" spans="1:18" ht="13.5" thickBot="1">
      <c r="A62" s="211"/>
      <c r="B62" s="212"/>
      <c r="C62" s="212"/>
      <c r="D62" s="212"/>
      <c r="E62" s="212"/>
      <c r="F62" s="208">
        <f t="shared" si="0"/>
        <v>0</v>
      </c>
      <c r="G62" s="211"/>
      <c r="H62" s="212"/>
      <c r="I62" s="208">
        <f t="shared" si="1"/>
        <v>0</v>
      </c>
      <c r="J62" s="227">
        <f t="shared" ca="1" si="2"/>
        <v>0</v>
      </c>
      <c r="K62" s="209"/>
      <c r="L62" s="225" t="e">
        <f t="shared" ca="1" si="3"/>
        <v>#DIV/0!</v>
      </c>
      <c r="M62" s="210"/>
      <c r="O62" s="216"/>
      <c r="P62" s="216" t="str">
        <f t="shared" ca="1" si="4"/>
        <v/>
      </c>
      <c r="Q62" s="216">
        <f t="shared" ca="1" si="5"/>
        <v>52</v>
      </c>
      <c r="R62" s="216"/>
    </row>
    <row r="63" spans="1:18" ht="13.5" thickBot="1">
      <c r="A63" s="199"/>
      <c r="B63" s="200"/>
      <c r="C63" s="200"/>
      <c r="D63" s="200"/>
      <c r="E63" s="201"/>
      <c r="F63" s="202">
        <f t="shared" si="0"/>
        <v>0</v>
      </c>
      <c r="G63" s="199"/>
      <c r="H63" s="201"/>
      <c r="I63" s="202">
        <f t="shared" si="1"/>
        <v>0</v>
      </c>
      <c r="J63" s="227">
        <f t="shared" ca="1" si="2"/>
        <v>0</v>
      </c>
      <c r="K63" s="203"/>
      <c r="L63" s="224" t="e">
        <f t="shared" ca="1" si="3"/>
        <v>#DIV/0!</v>
      </c>
      <c r="M63" s="204"/>
      <c r="O63" s="216"/>
      <c r="P63" s="216" t="str">
        <f t="shared" ca="1" si="4"/>
        <v/>
      </c>
      <c r="Q63" s="216">
        <f t="shared" ca="1" si="5"/>
        <v>53</v>
      </c>
      <c r="R63" s="216"/>
    </row>
    <row r="64" spans="1:18" ht="13.5" thickBot="1">
      <c r="A64" s="205"/>
      <c r="B64" s="206"/>
      <c r="C64" s="206"/>
      <c r="D64" s="206"/>
      <c r="E64" s="207"/>
      <c r="F64" s="208">
        <f t="shared" si="0"/>
        <v>0</v>
      </c>
      <c r="G64" s="205"/>
      <c r="H64" s="207"/>
      <c r="I64" s="208">
        <f t="shared" si="1"/>
        <v>0</v>
      </c>
      <c r="J64" s="227">
        <f t="shared" ca="1" si="2"/>
        <v>0</v>
      </c>
      <c r="K64" s="209"/>
      <c r="L64" s="225" t="e">
        <f t="shared" ca="1" si="3"/>
        <v>#DIV/0!</v>
      </c>
      <c r="M64" s="210"/>
      <c r="O64" s="216"/>
      <c r="P64" s="216" t="str">
        <f t="shared" ca="1" si="4"/>
        <v/>
      </c>
      <c r="Q64" s="216">
        <f t="shared" ca="1" si="5"/>
        <v>54</v>
      </c>
      <c r="R64" s="216"/>
    </row>
    <row r="65" spans="1:18" ht="13.5" thickBot="1">
      <c r="A65" s="199"/>
      <c r="B65" s="200"/>
      <c r="C65" s="200"/>
      <c r="D65" s="200"/>
      <c r="E65" s="201"/>
      <c r="F65" s="202">
        <f t="shared" si="0"/>
        <v>0</v>
      </c>
      <c r="G65" s="199"/>
      <c r="H65" s="201"/>
      <c r="I65" s="202">
        <f t="shared" si="1"/>
        <v>0</v>
      </c>
      <c r="J65" s="227">
        <f t="shared" ca="1" si="2"/>
        <v>0</v>
      </c>
      <c r="K65" s="203"/>
      <c r="L65" s="224" t="e">
        <f t="shared" ca="1" si="3"/>
        <v>#DIV/0!</v>
      </c>
      <c r="M65" s="204"/>
      <c r="O65" s="216"/>
      <c r="P65" s="216" t="str">
        <f t="shared" ca="1" si="4"/>
        <v/>
      </c>
      <c r="Q65" s="216">
        <f t="shared" ca="1" si="5"/>
        <v>55</v>
      </c>
      <c r="R65" s="216"/>
    </row>
    <row r="66" spans="1:18" ht="13.5" thickBot="1">
      <c r="A66" s="205"/>
      <c r="B66" s="206"/>
      <c r="C66" s="206"/>
      <c r="D66" s="206"/>
      <c r="E66" s="207"/>
      <c r="F66" s="208">
        <f t="shared" si="0"/>
        <v>0</v>
      </c>
      <c r="G66" s="205"/>
      <c r="H66" s="207"/>
      <c r="I66" s="208">
        <f t="shared" si="1"/>
        <v>0</v>
      </c>
      <c r="J66" s="227">
        <f t="shared" ca="1" si="2"/>
        <v>0</v>
      </c>
      <c r="K66" s="209"/>
      <c r="L66" s="225" t="e">
        <f t="shared" ca="1" si="3"/>
        <v>#DIV/0!</v>
      </c>
      <c r="M66" s="210"/>
      <c r="O66" s="216"/>
      <c r="P66" s="216" t="str">
        <f t="shared" ca="1" si="4"/>
        <v/>
      </c>
      <c r="Q66" s="216">
        <f t="shared" ca="1" si="5"/>
        <v>56</v>
      </c>
      <c r="R66" s="216"/>
    </row>
    <row r="67" spans="1:18" ht="13.5" thickBot="1">
      <c r="A67" s="199"/>
      <c r="B67" s="200"/>
      <c r="C67" s="200"/>
      <c r="D67" s="200"/>
      <c r="E67" s="201"/>
      <c r="F67" s="202">
        <f t="shared" si="0"/>
        <v>0</v>
      </c>
      <c r="G67" s="199"/>
      <c r="H67" s="201"/>
      <c r="I67" s="202">
        <f t="shared" si="1"/>
        <v>0</v>
      </c>
      <c r="J67" s="227">
        <f t="shared" ca="1" si="2"/>
        <v>0</v>
      </c>
      <c r="K67" s="203"/>
      <c r="L67" s="224" t="e">
        <f t="shared" ca="1" si="3"/>
        <v>#DIV/0!</v>
      </c>
      <c r="M67" s="204"/>
      <c r="O67" s="216"/>
      <c r="P67" s="216" t="str">
        <f t="shared" ca="1" si="4"/>
        <v/>
      </c>
      <c r="Q67" s="216">
        <f t="shared" ca="1" si="5"/>
        <v>57</v>
      </c>
      <c r="R67" s="216"/>
    </row>
    <row r="68" spans="1:18" ht="13.5" thickBot="1">
      <c r="A68" s="205"/>
      <c r="B68" s="206"/>
      <c r="C68" s="206"/>
      <c r="D68" s="206"/>
      <c r="E68" s="207"/>
      <c r="F68" s="208">
        <f t="shared" si="0"/>
        <v>0</v>
      </c>
      <c r="G68" s="205"/>
      <c r="H68" s="207"/>
      <c r="I68" s="208">
        <f t="shared" si="1"/>
        <v>0</v>
      </c>
      <c r="J68" s="227">
        <f t="shared" ca="1" si="2"/>
        <v>0</v>
      </c>
      <c r="K68" s="209"/>
      <c r="L68" s="225" t="e">
        <f t="shared" ca="1" si="3"/>
        <v>#DIV/0!</v>
      </c>
      <c r="M68" s="210"/>
      <c r="O68" s="216"/>
      <c r="P68" s="216" t="str">
        <f t="shared" ca="1" si="4"/>
        <v/>
      </c>
      <c r="Q68" s="216">
        <f t="shared" ca="1" si="5"/>
        <v>58</v>
      </c>
      <c r="R68" s="216"/>
    </row>
    <row r="69" spans="1:18" ht="13.5" thickBot="1">
      <c r="A69" s="199"/>
      <c r="B69" s="200"/>
      <c r="C69" s="200"/>
      <c r="D69" s="200"/>
      <c r="E69" s="201"/>
      <c r="F69" s="202">
        <f t="shared" si="0"/>
        <v>0</v>
      </c>
      <c r="G69" s="199"/>
      <c r="H69" s="201"/>
      <c r="I69" s="202">
        <f t="shared" si="1"/>
        <v>0</v>
      </c>
      <c r="J69" s="227">
        <f t="shared" ca="1" si="2"/>
        <v>0</v>
      </c>
      <c r="K69" s="203"/>
      <c r="L69" s="224" t="e">
        <f t="shared" ca="1" si="3"/>
        <v>#DIV/0!</v>
      </c>
      <c r="M69" s="204"/>
      <c r="O69" s="216"/>
      <c r="P69" s="216" t="str">
        <f t="shared" ca="1" si="4"/>
        <v/>
      </c>
      <c r="Q69" s="216">
        <f t="shared" ca="1" si="5"/>
        <v>59</v>
      </c>
      <c r="R69" s="216"/>
    </row>
    <row r="70" spans="1:18" ht="13.5" thickBot="1">
      <c r="A70" s="211"/>
      <c r="B70" s="212"/>
      <c r="C70" s="212"/>
      <c r="D70" s="212"/>
      <c r="E70" s="212"/>
      <c r="F70" s="208">
        <f t="shared" si="0"/>
        <v>0</v>
      </c>
      <c r="G70" s="211"/>
      <c r="H70" s="212"/>
      <c r="I70" s="208">
        <f t="shared" si="1"/>
        <v>0</v>
      </c>
      <c r="J70" s="227">
        <f t="shared" ca="1" si="2"/>
        <v>0</v>
      </c>
      <c r="K70" s="209"/>
      <c r="L70" s="225" t="e">
        <f t="shared" ca="1" si="3"/>
        <v>#DIV/0!</v>
      </c>
      <c r="M70" s="210"/>
      <c r="O70" s="216"/>
      <c r="P70" s="216" t="str">
        <f t="shared" ca="1" si="4"/>
        <v/>
      </c>
      <c r="Q70" s="216">
        <f t="shared" ca="1" si="5"/>
        <v>60</v>
      </c>
      <c r="R70" s="216"/>
    </row>
    <row r="71" spans="1:18" ht="13.5" thickBot="1">
      <c r="A71" s="199"/>
      <c r="B71" s="200"/>
      <c r="C71" s="200"/>
      <c r="D71" s="200"/>
      <c r="E71" s="201"/>
      <c r="F71" s="202">
        <f t="shared" si="0"/>
        <v>0</v>
      </c>
      <c r="G71" s="199"/>
      <c r="H71" s="201"/>
      <c r="I71" s="202">
        <f t="shared" si="1"/>
        <v>0</v>
      </c>
      <c r="J71" s="227">
        <f t="shared" ca="1" si="2"/>
        <v>0</v>
      </c>
      <c r="K71" s="203"/>
      <c r="L71" s="224" t="e">
        <f t="shared" ca="1" si="3"/>
        <v>#DIV/0!</v>
      </c>
      <c r="M71" s="204"/>
      <c r="O71" s="216"/>
      <c r="P71" s="216" t="str">
        <f t="shared" ca="1" si="4"/>
        <v/>
      </c>
      <c r="Q71" s="216">
        <f t="shared" ca="1" si="5"/>
        <v>61</v>
      </c>
      <c r="R71" s="216"/>
    </row>
    <row r="72" spans="1:18" ht="13.5" thickBot="1">
      <c r="A72" s="205"/>
      <c r="B72" s="206"/>
      <c r="C72" s="206"/>
      <c r="D72" s="206"/>
      <c r="E72" s="207"/>
      <c r="F72" s="208">
        <f t="shared" si="0"/>
        <v>0</v>
      </c>
      <c r="G72" s="205"/>
      <c r="H72" s="207"/>
      <c r="I72" s="208">
        <f t="shared" si="1"/>
        <v>0</v>
      </c>
      <c r="J72" s="227">
        <f t="shared" ca="1" si="2"/>
        <v>0</v>
      </c>
      <c r="K72" s="209"/>
      <c r="L72" s="225" t="e">
        <f t="shared" ca="1" si="3"/>
        <v>#DIV/0!</v>
      </c>
      <c r="M72" s="210"/>
      <c r="O72" s="216"/>
      <c r="P72" s="216" t="str">
        <f t="shared" ca="1" si="4"/>
        <v/>
      </c>
      <c r="Q72" s="216">
        <f t="shared" ca="1" si="5"/>
        <v>62</v>
      </c>
      <c r="R72" s="216"/>
    </row>
    <row r="73" spans="1:18" ht="13.5" thickBot="1">
      <c r="A73" s="199"/>
      <c r="B73" s="200"/>
      <c r="C73" s="200"/>
      <c r="D73" s="200"/>
      <c r="E73" s="201"/>
      <c r="F73" s="202">
        <f t="shared" si="0"/>
        <v>0</v>
      </c>
      <c r="G73" s="199"/>
      <c r="H73" s="201"/>
      <c r="I73" s="202">
        <f t="shared" si="1"/>
        <v>0</v>
      </c>
      <c r="J73" s="227">
        <f t="shared" ca="1" si="2"/>
        <v>0</v>
      </c>
      <c r="K73" s="203"/>
      <c r="L73" s="224" t="e">
        <f t="shared" ca="1" si="3"/>
        <v>#DIV/0!</v>
      </c>
      <c r="M73" s="204"/>
      <c r="O73" s="216"/>
      <c r="P73" s="216" t="str">
        <f t="shared" ca="1" si="4"/>
        <v/>
      </c>
      <c r="Q73" s="216">
        <f t="shared" ca="1" si="5"/>
        <v>63</v>
      </c>
      <c r="R73" s="216"/>
    </row>
    <row r="74" spans="1:18" ht="13.5" thickBot="1">
      <c r="A74" s="205"/>
      <c r="B74" s="206"/>
      <c r="C74" s="206"/>
      <c r="D74" s="206"/>
      <c r="E74" s="207"/>
      <c r="F74" s="208">
        <f t="shared" ref="F74:F137" si="6">D74*E74</f>
        <v>0</v>
      </c>
      <c r="G74" s="205"/>
      <c r="H74" s="207"/>
      <c r="I74" s="208">
        <f t="shared" ref="I74:I137" si="7">H74*D74</f>
        <v>0</v>
      </c>
      <c r="J74" s="227">
        <f t="shared" ref="J74:J137" ca="1" si="8">IF(H74= "", J74, IF(C74="SHORT", (F74-I74)+K74, (I74-F74)+K74))</f>
        <v>0</v>
      </c>
      <c r="K74" s="209"/>
      <c r="L74" s="225" t="e">
        <f t="shared" ref="L74:L137" ca="1" si="9">IF(J74&gt;"0",-(J74/F74),(J74/F74))</f>
        <v>#DIV/0!</v>
      </c>
      <c r="M74" s="210"/>
      <c r="O74" s="216"/>
      <c r="P74" s="216" t="str">
        <f t="shared" ref="P74:P137" ca="1" si="10">IF(J74=0,"",IF(J74&gt;0,"WIN","LOSS"))</f>
        <v/>
      </c>
      <c r="Q74" s="216">
        <f t="shared" ca="1" si="5"/>
        <v>64</v>
      </c>
      <c r="R74" s="216"/>
    </row>
    <row r="75" spans="1:18" ht="13.5" thickBot="1">
      <c r="A75" s="199"/>
      <c r="B75" s="200"/>
      <c r="C75" s="200"/>
      <c r="D75" s="200"/>
      <c r="E75" s="201"/>
      <c r="F75" s="202">
        <f t="shared" si="6"/>
        <v>0</v>
      </c>
      <c r="G75" s="199"/>
      <c r="H75" s="201"/>
      <c r="I75" s="202">
        <f t="shared" si="7"/>
        <v>0</v>
      </c>
      <c r="J75" s="227">
        <f t="shared" ca="1" si="8"/>
        <v>0</v>
      </c>
      <c r="K75" s="203"/>
      <c r="L75" s="224" t="e">
        <f t="shared" ca="1" si="9"/>
        <v>#DIV/0!</v>
      </c>
      <c r="M75" s="204"/>
      <c r="O75" s="216"/>
      <c r="P75" s="216" t="str">
        <f t="shared" ca="1" si="10"/>
        <v/>
      </c>
      <c r="Q75" s="216">
        <f t="shared" ref="Q75:Q138" ca="1" si="11">IF(P75=P74,Q74+1,1)</f>
        <v>65</v>
      </c>
      <c r="R75" s="216"/>
    </row>
    <row r="76" spans="1:18" ht="13.5" thickBot="1">
      <c r="A76" s="205"/>
      <c r="B76" s="206"/>
      <c r="C76" s="206"/>
      <c r="D76" s="206"/>
      <c r="E76" s="207"/>
      <c r="F76" s="208">
        <f t="shared" si="6"/>
        <v>0</v>
      </c>
      <c r="G76" s="205"/>
      <c r="H76" s="207"/>
      <c r="I76" s="208">
        <f t="shared" si="7"/>
        <v>0</v>
      </c>
      <c r="J76" s="227">
        <f t="shared" ca="1" si="8"/>
        <v>0</v>
      </c>
      <c r="K76" s="209"/>
      <c r="L76" s="225" t="e">
        <f t="shared" ca="1" si="9"/>
        <v>#DIV/0!</v>
      </c>
      <c r="M76" s="210"/>
      <c r="O76" s="216"/>
      <c r="P76" s="216" t="str">
        <f t="shared" ca="1" si="10"/>
        <v/>
      </c>
      <c r="Q76" s="216">
        <f t="shared" ca="1" si="11"/>
        <v>66</v>
      </c>
      <c r="R76" s="216"/>
    </row>
    <row r="77" spans="1:18" ht="13.5" thickBot="1">
      <c r="A77" s="199"/>
      <c r="B77" s="200"/>
      <c r="C77" s="200"/>
      <c r="D77" s="200"/>
      <c r="E77" s="201"/>
      <c r="F77" s="202">
        <f t="shared" si="6"/>
        <v>0</v>
      </c>
      <c r="G77" s="199"/>
      <c r="H77" s="201"/>
      <c r="I77" s="202">
        <f t="shared" si="7"/>
        <v>0</v>
      </c>
      <c r="J77" s="227">
        <f t="shared" ca="1" si="8"/>
        <v>0</v>
      </c>
      <c r="K77" s="203"/>
      <c r="L77" s="224" t="e">
        <f t="shared" ca="1" si="9"/>
        <v>#DIV/0!</v>
      </c>
      <c r="M77" s="204"/>
      <c r="O77" s="216"/>
      <c r="P77" s="216" t="str">
        <f t="shared" ca="1" si="10"/>
        <v/>
      </c>
      <c r="Q77" s="216">
        <f t="shared" ca="1" si="11"/>
        <v>67</v>
      </c>
      <c r="R77" s="216"/>
    </row>
    <row r="78" spans="1:18" ht="13.5" thickBot="1">
      <c r="A78" s="205"/>
      <c r="B78" s="206"/>
      <c r="C78" s="206"/>
      <c r="D78" s="206"/>
      <c r="E78" s="207"/>
      <c r="F78" s="208">
        <f t="shared" si="6"/>
        <v>0</v>
      </c>
      <c r="G78" s="205"/>
      <c r="H78" s="207"/>
      <c r="I78" s="208">
        <f t="shared" si="7"/>
        <v>0</v>
      </c>
      <c r="J78" s="227">
        <f t="shared" ca="1" si="8"/>
        <v>0</v>
      </c>
      <c r="K78" s="209"/>
      <c r="L78" s="225" t="e">
        <f t="shared" ca="1" si="9"/>
        <v>#DIV/0!</v>
      </c>
      <c r="M78" s="210"/>
      <c r="O78" s="216"/>
      <c r="P78" s="216" t="str">
        <f t="shared" ca="1" si="10"/>
        <v/>
      </c>
      <c r="Q78" s="216">
        <f t="shared" ca="1" si="11"/>
        <v>68</v>
      </c>
      <c r="R78" s="216"/>
    </row>
    <row r="79" spans="1:18" ht="13.5" thickBot="1">
      <c r="A79" s="199"/>
      <c r="B79" s="200"/>
      <c r="C79" s="200"/>
      <c r="D79" s="200"/>
      <c r="E79" s="201"/>
      <c r="F79" s="202">
        <f t="shared" si="6"/>
        <v>0</v>
      </c>
      <c r="G79" s="199"/>
      <c r="H79" s="201"/>
      <c r="I79" s="202">
        <f t="shared" si="7"/>
        <v>0</v>
      </c>
      <c r="J79" s="227">
        <f t="shared" ca="1" si="8"/>
        <v>0</v>
      </c>
      <c r="K79" s="203"/>
      <c r="L79" s="224" t="e">
        <f t="shared" ca="1" si="9"/>
        <v>#DIV/0!</v>
      </c>
      <c r="M79" s="204"/>
      <c r="O79" s="216"/>
      <c r="P79" s="216" t="str">
        <f t="shared" ca="1" si="10"/>
        <v/>
      </c>
      <c r="Q79" s="216">
        <f t="shared" ca="1" si="11"/>
        <v>69</v>
      </c>
      <c r="R79" s="216"/>
    </row>
    <row r="80" spans="1:18" ht="13.5" thickBot="1">
      <c r="A80" s="205"/>
      <c r="B80" s="206"/>
      <c r="C80" s="206"/>
      <c r="D80" s="206"/>
      <c r="E80" s="207"/>
      <c r="F80" s="208">
        <f t="shared" si="6"/>
        <v>0</v>
      </c>
      <c r="G80" s="205"/>
      <c r="H80" s="207"/>
      <c r="I80" s="208">
        <f t="shared" si="7"/>
        <v>0</v>
      </c>
      <c r="J80" s="227">
        <f t="shared" ca="1" si="8"/>
        <v>0</v>
      </c>
      <c r="K80" s="209"/>
      <c r="L80" s="225" t="e">
        <f t="shared" ca="1" si="9"/>
        <v>#DIV/0!</v>
      </c>
      <c r="M80" s="210"/>
      <c r="O80" s="216"/>
      <c r="P80" s="216" t="str">
        <f t="shared" ca="1" si="10"/>
        <v/>
      </c>
      <c r="Q80" s="216">
        <f t="shared" ca="1" si="11"/>
        <v>70</v>
      </c>
      <c r="R80" s="216"/>
    </row>
    <row r="81" spans="1:18" ht="13.5" thickBot="1">
      <c r="A81" s="199"/>
      <c r="B81" s="200"/>
      <c r="C81" s="200"/>
      <c r="D81" s="200"/>
      <c r="E81" s="201"/>
      <c r="F81" s="202">
        <f t="shared" si="6"/>
        <v>0</v>
      </c>
      <c r="G81" s="199"/>
      <c r="H81" s="201"/>
      <c r="I81" s="202">
        <f t="shared" si="7"/>
        <v>0</v>
      </c>
      <c r="J81" s="227">
        <f t="shared" ca="1" si="8"/>
        <v>0</v>
      </c>
      <c r="K81" s="203"/>
      <c r="L81" s="224" t="e">
        <f t="shared" ca="1" si="9"/>
        <v>#DIV/0!</v>
      </c>
      <c r="M81" s="204"/>
      <c r="O81" s="216"/>
      <c r="P81" s="216" t="str">
        <f t="shared" ca="1" si="10"/>
        <v/>
      </c>
      <c r="Q81" s="216">
        <f t="shared" ca="1" si="11"/>
        <v>71</v>
      </c>
      <c r="R81" s="216"/>
    </row>
    <row r="82" spans="1:18" ht="13.5" thickBot="1">
      <c r="A82" s="205"/>
      <c r="B82" s="206"/>
      <c r="C82" s="206"/>
      <c r="D82" s="206"/>
      <c r="E82" s="207"/>
      <c r="F82" s="208">
        <f t="shared" si="6"/>
        <v>0</v>
      </c>
      <c r="G82" s="205"/>
      <c r="H82" s="207"/>
      <c r="I82" s="208">
        <f t="shared" si="7"/>
        <v>0</v>
      </c>
      <c r="J82" s="227">
        <f t="shared" ca="1" si="8"/>
        <v>0</v>
      </c>
      <c r="K82" s="209"/>
      <c r="L82" s="225" t="e">
        <f t="shared" ca="1" si="9"/>
        <v>#DIV/0!</v>
      </c>
      <c r="M82" s="210"/>
      <c r="O82" s="216"/>
      <c r="P82" s="216" t="str">
        <f t="shared" ca="1" si="10"/>
        <v/>
      </c>
      <c r="Q82" s="216">
        <f t="shared" ca="1" si="11"/>
        <v>72</v>
      </c>
      <c r="R82" s="216"/>
    </row>
    <row r="83" spans="1:18" ht="13.5" thickBot="1">
      <c r="A83" s="199"/>
      <c r="B83" s="200"/>
      <c r="C83" s="200"/>
      <c r="D83" s="200"/>
      <c r="E83" s="201"/>
      <c r="F83" s="202">
        <f t="shared" si="6"/>
        <v>0</v>
      </c>
      <c r="G83" s="199"/>
      <c r="H83" s="201"/>
      <c r="I83" s="202">
        <f t="shared" si="7"/>
        <v>0</v>
      </c>
      <c r="J83" s="227">
        <f t="shared" ca="1" si="8"/>
        <v>0</v>
      </c>
      <c r="K83" s="203"/>
      <c r="L83" s="224" t="e">
        <f t="shared" ca="1" si="9"/>
        <v>#DIV/0!</v>
      </c>
      <c r="M83" s="204"/>
      <c r="O83" s="216"/>
      <c r="P83" s="216" t="str">
        <f t="shared" ca="1" si="10"/>
        <v/>
      </c>
      <c r="Q83" s="216">
        <f t="shared" ca="1" si="11"/>
        <v>73</v>
      </c>
      <c r="R83" s="216"/>
    </row>
    <row r="84" spans="1:18" ht="13.5" thickBot="1">
      <c r="A84" s="205"/>
      <c r="B84" s="206"/>
      <c r="C84" s="206"/>
      <c r="D84" s="206"/>
      <c r="E84" s="207"/>
      <c r="F84" s="208">
        <f t="shared" si="6"/>
        <v>0</v>
      </c>
      <c r="G84" s="205"/>
      <c r="H84" s="207"/>
      <c r="I84" s="208">
        <f t="shared" si="7"/>
        <v>0</v>
      </c>
      <c r="J84" s="227">
        <f t="shared" ca="1" si="8"/>
        <v>0</v>
      </c>
      <c r="K84" s="209"/>
      <c r="L84" s="225" t="e">
        <f t="shared" ca="1" si="9"/>
        <v>#DIV/0!</v>
      </c>
      <c r="M84" s="210"/>
      <c r="O84" s="216"/>
      <c r="P84" s="216" t="str">
        <f t="shared" ca="1" si="10"/>
        <v/>
      </c>
      <c r="Q84" s="216">
        <f t="shared" ca="1" si="11"/>
        <v>74</v>
      </c>
      <c r="R84" s="216"/>
    </row>
    <row r="85" spans="1:18" ht="13.5" thickBot="1">
      <c r="A85" s="199"/>
      <c r="B85" s="200"/>
      <c r="C85" s="200"/>
      <c r="D85" s="200"/>
      <c r="E85" s="201"/>
      <c r="F85" s="202">
        <f t="shared" si="6"/>
        <v>0</v>
      </c>
      <c r="G85" s="199"/>
      <c r="H85" s="201"/>
      <c r="I85" s="202">
        <f t="shared" si="7"/>
        <v>0</v>
      </c>
      <c r="J85" s="227">
        <f t="shared" ca="1" si="8"/>
        <v>0</v>
      </c>
      <c r="K85" s="203"/>
      <c r="L85" s="224" t="e">
        <f t="shared" ca="1" si="9"/>
        <v>#DIV/0!</v>
      </c>
      <c r="M85" s="204"/>
      <c r="O85" s="216"/>
      <c r="P85" s="216" t="str">
        <f t="shared" ca="1" si="10"/>
        <v/>
      </c>
      <c r="Q85" s="216">
        <f t="shared" ca="1" si="11"/>
        <v>75</v>
      </c>
      <c r="R85" s="216"/>
    </row>
    <row r="86" spans="1:18" ht="13.5" thickBot="1">
      <c r="A86" s="205"/>
      <c r="B86" s="206"/>
      <c r="C86" s="206"/>
      <c r="D86" s="206"/>
      <c r="E86" s="207"/>
      <c r="F86" s="208">
        <f t="shared" si="6"/>
        <v>0</v>
      </c>
      <c r="G86" s="205"/>
      <c r="H86" s="207"/>
      <c r="I86" s="208">
        <f t="shared" si="7"/>
        <v>0</v>
      </c>
      <c r="J86" s="227">
        <f t="shared" ca="1" si="8"/>
        <v>0</v>
      </c>
      <c r="K86" s="209"/>
      <c r="L86" s="225" t="e">
        <f t="shared" ca="1" si="9"/>
        <v>#DIV/0!</v>
      </c>
      <c r="M86" s="210"/>
      <c r="O86" s="216"/>
      <c r="P86" s="216" t="str">
        <f t="shared" ca="1" si="10"/>
        <v/>
      </c>
      <c r="Q86" s="216">
        <f t="shared" ca="1" si="11"/>
        <v>76</v>
      </c>
      <c r="R86" s="216"/>
    </row>
    <row r="87" spans="1:18" ht="13.5" thickBot="1">
      <c r="A87" s="199"/>
      <c r="B87" s="200"/>
      <c r="C87" s="200"/>
      <c r="D87" s="200"/>
      <c r="E87" s="201"/>
      <c r="F87" s="202">
        <f t="shared" si="6"/>
        <v>0</v>
      </c>
      <c r="G87" s="199"/>
      <c r="H87" s="201"/>
      <c r="I87" s="202">
        <f t="shared" si="7"/>
        <v>0</v>
      </c>
      <c r="J87" s="227">
        <f t="shared" ca="1" si="8"/>
        <v>0</v>
      </c>
      <c r="K87" s="203"/>
      <c r="L87" s="224" t="e">
        <f t="shared" ca="1" si="9"/>
        <v>#DIV/0!</v>
      </c>
      <c r="M87" s="204"/>
      <c r="O87" s="216"/>
      <c r="P87" s="216" t="str">
        <f t="shared" ca="1" si="10"/>
        <v/>
      </c>
      <c r="Q87" s="216">
        <f t="shared" ca="1" si="11"/>
        <v>77</v>
      </c>
      <c r="R87" s="216"/>
    </row>
    <row r="88" spans="1:18" ht="13.5" thickBot="1">
      <c r="A88" s="205"/>
      <c r="B88" s="206"/>
      <c r="C88" s="206"/>
      <c r="D88" s="206"/>
      <c r="E88" s="207"/>
      <c r="F88" s="208">
        <f t="shared" si="6"/>
        <v>0</v>
      </c>
      <c r="G88" s="205"/>
      <c r="H88" s="207"/>
      <c r="I88" s="208">
        <f t="shared" si="7"/>
        <v>0</v>
      </c>
      <c r="J88" s="227">
        <f t="shared" ca="1" si="8"/>
        <v>0</v>
      </c>
      <c r="K88" s="209"/>
      <c r="L88" s="225" t="e">
        <f t="shared" ca="1" si="9"/>
        <v>#DIV/0!</v>
      </c>
      <c r="M88" s="210"/>
      <c r="O88" s="216"/>
      <c r="P88" s="216" t="str">
        <f t="shared" ca="1" si="10"/>
        <v/>
      </c>
      <c r="Q88" s="216">
        <f t="shared" ca="1" si="11"/>
        <v>78</v>
      </c>
      <c r="R88" s="216"/>
    </row>
    <row r="89" spans="1:18" ht="13.5" thickBot="1">
      <c r="A89" s="199"/>
      <c r="B89" s="200"/>
      <c r="C89" s="200"/>
      <c r="D89" s="200"/>
      <c r="E89" s="201"/>
      <c r="F89" s="202">
        <f t="shared" si="6"/>
        <v>0</v>
      </c>
      <c r="G89" s="199"/>
      <c r="H89" s="201"/>
      <c r="I89" s="202">
        <f t="shared" si="7"/>
        <v>0</v>
      </c>
      <c r="J89" s="227">
        <f t="shared" ca="1" si="8"/>
        <v>0</v>
      </c>
      <c r="K89" s="203"/>
      <c r="L89" s="224" t="e">
        <f t="shared" ca="1" si="9"/>
        <v>#DIV/0!</v>
      </c>
      <c r="M89" s="204"/>
      <c r="O89" s="216"/>
      <c r="P89" s="216" t="str">
        <f t="shared" ca="1" si="10"/>
        <v/>
      </c>
      <c r="Q89" s="216">
        <f t="shared" ca="1" si="11"/>
        <v>79</v>
      </c>
      <c r="R89" s="216"/>
    </row>
    <row r="90" spans="1:18" ht="13.5" thickBot="1">
      <c r="A90" s="205"/>
      <c r="B90" s="206"/>
      <c r="C90" s="206"/>
      <c r="D90" s="206"/>
      <c r="E90" s="207"/>
      <c r="F90" s="208">
        <f t="shared" si="6"/>
        <v>0</v>
      </c>
      <c r="G90" s="205"/>
      <c r="H90" s="207"/>
      <c r="I90" s="208">
        <f t="shared" si="7"/>
        <v>0</v>
      </c>
      <c r="J90" s="227">
        <f t="shared" ca="1" si="8"/>
        <v>0</v>
      </c>
      <c r="K90" s="209"/>
      <c r="L90" s="225" t="e">
        <f t="shared" ca="1" si="9"/>
        <v>#DIV/0!</v>
      </c>
      <c r="M90" s="210"/>
      <c r="O90" s="216"/>
      <c r="P90" s="216" t="str">
        <f t="shared" ca="1" si="10"/>
        <v/>
      </c>
      <c r="Q90" s="216">
        <f t="shared" ca="1" si="11"/>
        <v>80</v>
      </c>
      <c r="R90" s="216"/>
    </row>
    <row r="91" spans="1:18" ht="13.5" thickBot="1">
      <c r="A91" s="199"/>
      <c r="B91" s="200"/>
      <c r="C91" s="200"/>
      <c r="D91" s="200"/>
      <c r="E91" s="201"/>
      <c r="F91" s="202">
        <f t="shared" si="6"/>
        <v>0</v>
      </c>
      <c r="G91" s="199"/>
      <c r="H91" s="201"/>
      <c r="I91" s="202">
        <f t="shared" si="7"/>
        <v>0</v>
      </c>
      <c r="J91" s="227">
        <f t="shared" ca="1" si="8"/>
        <v>0</v>
      </c>
      <c r="K91" s="203"/>
      <c r="L91" s="224" t="e">
        <f t="shared" ca="1" si="9"/>
        <v>#DIV/0!</v>
      </c>
      <c r="M91" s="204"/>
      <c r="O91" s="216"/>
      <c r="P91" s="216" t="str">
        <f t="shared" ca="1" si="10"/>
        <v/>
      </c>
      <c r="Q91" s="216">
        <f t="shared" ca="1" si="11"/>
        <v>81</v>
      </c>
      <c r="R91" s="216"/>
    </row>
    <row r="92" spans="1:18" ht="13.5" thickBot="1">
      <c r="A92" s="205"/>
      <c r="B92" s="206"/>
      <c r="C92" s="206"/>
      <c r="D92" s="206"/>
      <c r="E92" s="207"/>
      <c r="F92" s="208">
        <f t="shared" si="6"/>
        <v>0</v>
      </c>
      <c r="G92" s="205"/>
      <c r="H92" s="207"/>
      <c r="I92" s="208">
        <f t="shared" si="7"/>
        <v>0</v>
      </c>
      <c r="J92" s="227">
        <f t="shared" ca="1" si="8"/>
        <v>0</v>
      </c>
      <c r="K92" s="209"/>
      <c r="L92" s="225" t="e">
        <f t="shared" ca="1" si="9"/>
        <v>#DIV/0!</v>
      </c>
      <c r="M92" s="210"/>
      <c r="O92" s="216"/>
      <c r="P92" s="216" t="str">
        <f t="shared" ca="1" si="10"/>
        <v/>
      </c>
      <c r="Q92" s="216">
        <f t="shared" ca="1" si="11"/>
        <v>82</v>
      </c>
      <c r="R92" s="216"/>
    </row>
    <row r="93" spans="1:18" ht="13.5" thickBot="1">
      <c r="A93" s="199"/>
      <c r="B93" s="200"/>
      <c r="C93" s="200"/>
      <c r="D93" s="200"/>
      <c r="E93" s="201"/>
      <c r="F93" s="202">
        <f t="shared" si="6"/>
        <v>0</v>
      </c>
      <c r="G93" s="199"/>
      <c r="H93" s="201"/>
      <c r="I93" s="202">
        <f t="shared" si="7"/>
        <v>0</v>
      </c>
      <c r="J93" s="227">
        <f t="shared" ca="1" si="8"/>
        <v>0</v>
      </c>
      <c r="K93" s="203"/>
      <c r="L93" s="224" t="e">
        <f t="shared" ca="1" si="9"/>
        <v>#DIV/0!</v>
      </c>
      <c r="M93" s="204"/>
      <c r="O93" s="216"/>
      <c r="P93" s="216" t="str">
        <f t="shared" ca="1" si="10"/>
        <v/>
      </c>
      <c r="Q93" s="216">
        <f t="shared" ca="1" si="11"/>
        <v>83</v>
      </c>
      <c r="R93" s="216"/>
    </row>
    <row r="94" spans="1:18" ht="13.5" thickBot="1">
      <c r="A94" s="211"/>
      <c r="B94" s="212"/>
      <c r="C94" s="212"/>
      <c r="D94" s="212"/>
      <c r="E94" s="212"/>
      <c r="F94" s="208">
        <f t="shared" si="6"/>
        <v>0</v>
      </c>
      <c r="G94" s="211"/>
      <c r="H94" s="212"/>
      <c r="I94" s="208">
        <f t="shared" si="7"/>
        <v>0</v>
      </c>
      <c r="J94" s="227">
        <f t="shared" ca="1" si="8"/>
        <v>0</v>
      </c>
      <c r="K94" s="209"/>
      <c r="L94" s="225" t="e">
        <f t="shared" ca="1" si="9"/>
        <v>#DIV/0!</v>
      </c>
      <c r="M94" s="210"/>
      <c r="O94" s="216"/>
      <c r="P94" s="216" t="str">
        <f t="shared" ca="1" si="10"/>
        <v/>
      </c>
      <c r="Q94" s="216">
        <f t="shared" ca="1" si="11"/>
        <v>84</v>
      </c>
      <c r="R94" s="216"/>
    </row>
    <row r="95" spans="1:18" ht="13.5" thickBot="1">
      <c r="A95" s="199"/>
      <c r="B95" s="200"/>
      <c r="C95" s="200"/>
      <c r="D95" s="200"/>
      <c r="E95" s="201"/>
      <c r="F95" s="202">
        <f t="shared" si="6"/>
        <v>0</v>
      </c>
      <c r="G95" s="199"/>
      <c r="H95" s="201"/>
      <c r="I95" s="202">
        <f t="shared" si="7"/>
        <v>0</v>
      </c>
      <c r="J95" s="227">
        <f t="shared" ca="1" si="8"/>
        <v>0</v>
      </c>
      <c r="K95" s="203"/>
      <c r="L95" s="224" t="e">
        <f t="shared" ca="1" si="9"/>
        <v>#DIV/0!</v>
      </c>
      <c r="M95" s="204"/>
      <c r="O95" s="216"/>
      <c r="P95" s="216" t="str">
        <f t="shared" ca="1" si="10"/>
        <v/>
      </c>
      <c r="Q95" s="216">
        <f t="shared" ca="1" si="11"/>
        <v>85</v>
      </c>
      <c r="R95" s="216"/>
    </row>
    <row r="96" spans="1:18" ht="13.5" thickBot="1">
      <c r="A96" s="205"/>
      <c r="B96" s="206"/>
      <c r="C96" s="206"/>
      <c r="D96" s="206"/>
      <c r="E96" s="207"/>
      <c r="F96" s="208">
        <f t="shared" si="6"/>
        <v>0</v>
      </c>
      <c r="G96" s="205"/>
      <c r="H96" s="207"/>
      <c r="I96" s="208">
        <f t="shared" si="7"/>
        <v>0</v>
      </c>
      <c r="J96" s="227">
        <f t="shared" ca="1" si="8"/>
        <v>0</v>
      </c>
      <c r="K96" s="209"/>
      <c r="L96" s="225" t="e">
        <f t="shared" ca="1" si="9"/>
        <v>#DIV/0!</v>
      </c>
      <c r="M96" s="210"/>
      <c r="O96" s="216"/>
      <c r="P96" s="216" t="str">
        <f t="shared" ca="1" si="10"/>
        <v/>
      </c>
      <c r="Q96" s="216">
        <f t="shared" ca="1" si="11"/>
        <v>86</v>
      </c>
      <c r="R96" s="216"/>
    </row>
    <row r="97" spans="1:18" ht="13.5" thickBot="1">
      <c r="A97" s="199"/>
      <c r="B97" s="200"/>
      <c r="C97" s="200"/>
      <c r="D97" s="200"/>
      <c r="E97" s="201"/>
      <c r="F97" s="202">
        <f t="shared" si="6"/>
        <v>0</v>
      </c>
      <c r="G97" s="199"/>
      <c r="H97" s="201"/>
      <c r="I97" s="202">
        <f t="shared" si="7"/>
        <v>0</v>
      </c>
      <c r="J97" s="227">
        <f t="shared" ca="1" si="8"/>
        <v>0</v>
      </c>
      <c r="K97" s="203"/>
      <c r="L97" s="224" t="e">
        <f t="shared" ca="1" si="9"/>
        <v>#DIV/0!</v>
      </c>
      <c r="M97" s="204"/>
      <c r="O97" s="216"/>
      <c r="P97" s="216" t="str">
        <f t="shared" ca="1" si="10"/>
        <v/>
      </c>
      <c r="Q97" s="216">
        <f t="shared" ca="1" si="11"/>
        <v>87</v>
      </c>
      <c r="R97" s="216"/>
    </row>
    <row r="98" spans="1:18" ht="13.5" thickBot="1">
      <c r="A98" s="205"/>
      <c r="B98" s="206"/>
      <c r="C98" s="206"/>
      <c r="D98" s="206"/>
      <c r="E98" s="207"/>
      <c r="F98" s="208">
        <f t="shared" si="6"/>
        <v>0</v>
      </c>
      <c r="G98" s="205"/>
      <c r="H98" s="207"/>
      <c r="I98" s="208">
        <f t="shared" si="7"/>
        <v>0</v>
      </c>
      <c r="J98" s="227">
        <f t="shared" ca="1" si="8"/>
        <v>0</v>
      </c>
      <c r="K98" s="209"/>
      <c r="L98" s="225" t="e">
        <f t="shared" ca="1" si="9"/>
        <v>#DIV/0!</v>
      </c>
      <c r="M98" s="210"/>
      <c r="O98" s="216"/>
      <c r="P98" s="216" t="str">
        <f t="shared" ca="1" si="10"/>
        <v/>
      </c>
      <c r="Q98" s="216">
        <f t="shared" ca="1" si="11"/>
        <v>88</v>
      </c>
      <c r="R98" s="216"/>
    </row>
    <row r="99" spans="1:18" ht="13.5" thickBot="1">
      <c r="A99" s="199"/>
      <c r="B99" s="200"/>
      <c r="C99" s="200"/>
      <c r="D99" s="200"/>
      <c r="E99" s="201"/>
      <c r="F99" s="202">
        <f t="shared" si="6"/>
        <v>0</v>
      </c>
      <c r="G99" s="199"/>
      <c r="H99" s="201"/>
      <c r="I99" s="202">
        <f t="shared" si="7"/>
        <v>0</v>
      </c>
      <c r="J99" s="227">
        <f t="shared" ca="1" si="8"/>
        <v>0</v>
      </c>
      <c r="K99" s="203"/>
      <c r="L99" s="224" t="e">
        <f t="shared" ca="1" si="9"/>
        <v>#DIV/0!</v>
      </c>
      <c r="M99" s="204"/>
      <c r="O99" s="216"/>
      <c r="P99" s="216" t="str">
        <f t="shared" ca="1" si="10"/>
        <v/>
      </c>
      <c r="Q99" s="216">
        <f t="shared" ca="1" si="11"/>
        <v>89</v>
      </c>
      <c r="R99" s="216"/>
    </row>
    <row r="100" spans="1:18" ht="13.5" thickBot="1">
      <c r="A100" s="205"/>
      <c r="B100" s="206"/>
      <c r="C100" s="206"/>
      <c r="D100" s="206"/>
      <c r="E100" s="207"/>
      <c r="F100" s="208">
        <f t="shared" si="6"/>
        <v>0</v>
      </c>
      <c r="G100" s="205"/>
      <c r="H100" s="207"/>
      <c r="I100" s="208">
        <f t="shared" si="7"/>
        <v>0</v>
      </c>
      <c r="J100" s="227">
        <f t="shared" ca="1" si="8"/>
        <v>0</v>
      </c>
      <c r="K100" s="209"/>
      <c r="L100" s="225" t="e">
        <f t="shared" ca="1" si="9"/>
        <v>#DIV/0!</v>
      </c>
      <c r="M100" s="210"/>
      <c r="O100" s="216"/>
      <c r="P100" s="216" t="str">
        <f t="shared" ca="1" si="10"/>
        <v/>
      </c>
      <c r="Q100" s="216">
        <f t="shared" ca="1" si="11"/>
        <v>90</v>
      </c>
      <c r="R100" s="216"/>
    </row>
    <row r="101" spans="1:18" ht="13.5" thickBot="1">
      <c r="A101" s="199"/>
      <c r="B101" s="200"/>
      <c r="C101" s="200"/>
      <c r="D101" s="200"/>
      <c r="E101" s="201"/>
      <c r="F101" s="202">
        <f t="shared" si="6"/>
        <v>0</v>
      </c>
      <c r="G101" s="199"/>
      <c r="H101" s="201"/>
      <c r="I101" s="202">
        <f t="shared" si="7"/>
        <v>0</v>
      </c>
      <c r="J101" s="227">
        <f t="shared" ca="1" si="8"/>
        <v>0</v>
      </c>
      <c r="K101" s="203"/>
      <c r="L101" s="224" t="e">
        <f t="shared" ca="1" si="9"/>
        <v>#DIV/0!</v>
      </c>
      <c r="M101" s="204"/>
      <c r="O101" s="216"/>
      <c r="P101" s="216" t="str">
        <f t="shared" ca="1" si="10"/>
        <v/>
      </c>
      <c r="Q101" s="216">
        <f t="shared" ca="1" si="11"/>
        <v>91</v>
      </c>
      <c r="R101" s="216"/>
    </row>
    <row r="102" spans="1:18" ht="13.5" thickBot="1">
      <c r="A102" s="211"/>
      <c r="B102" s="212"/>
      <c r="C102" s="212"/>
      <c r="D102" s="212"/>
      <c r="E102" s="212"/>
      <c r="F102" s="208">
        <f t="shared" si="6"/>
        <v>0</v>
      </c>
      <c r="G102" s="211"/>
      <c r="H102" s="212"/>
      <c r="I102" s="208">
        <f t="shared" si="7"/>
        <v>0</v>
      </c>
      <c r="J102" s="227">
        <f t="shared" ca="1" si="8"/>
        <v>0</v>
      </c>
      <c r="K102" s="209"/>
      <c r="L102" s="225" t="e">
        <f t="shared" ca="1" si="9"/>
        <v>#DIV/0!</v>
      </c>
      <c r="M102" s="210"/>
      <c r="O102" s="216"/>
      <c r="P102" s="216" t="str">
        <f t="shared" ca="1" si="10"/>
        <v/>
      </c>
      <c r="Q102" s="216">
        <f t="shared" ca="1" si="11"/>
        <v>92</v>
      </c>
      <c r="R102" s="216"/>
    </row>
    <row r="103" spans="1:18" ht="13.5" thickBot="1">
      <c r="A103" s="199"/>
      <c r="B103" s="200"/>
      <c r="C103" s="200"/>
      <c r="D103" s="200"/>
      <c r="E103" s="201"/>
      <c r="F103" s="202">
        <f t="shared" si="6"/>
        <v>0</v>
      </c>
      <c r="G103" s="199"/>
      <c r="H103" s="201"/>
      <c r="I103" s="202">
        <f t="shared" si="7"/>
        <v>0</v>
      </c>
      <c r="J103" s="227">
        <f t="shared" ca="1" si="8"/>
        <v>0</v>
      </c>
      <c r="K103" s="203"/>
      <c r="L103" s="224" t="e">
        <f t="shared" ca="1" si="9"/>
        <v>#DIV/0!</v>
      </c>
      <c r="M103" s="204"/>
      <c r="O103" s="216"/>
      <c r="P103" s="216" t="str">
        <f t="shared" ca="1" si="10"/>
        <v/>
      </c>
      <c r="Q103" s="216">
        <f t="shared" ca="1" si="11"/>
        <v>93</v>
      </c>
      <c r="R103" s="216"/>
    </row>
    <row r="104" spans="1:18" ht="13.5" thickBot="1">
      <c r="A104" s="205"/>
      <c r="B104" s="206"/>
      <c r="C104" s="206"/>
      <c r="D104" s="206"/>
      <c r="E104" s="207"/>
      <c r="F104" s="208">
        <f t="shared" si="6"/>
        <v>0</v>
      </c>
      <c r="G104" s="205"/>
      <c r="H104" s="207"/>
      <c r="I104" s="208">
        <f t="shared" si="7"/>
        <v>0</v>
      </c>
      <c r="J104" s="227">
        <f t="shared" ca="1" si="8"/>
        <v>0</v>
      </c>
      <c r="K104" s="209"/>
      <c r="L104" s="225" t="e">
        <f t="shared" ca="1" si="9"/>
        <v>#DIV/0!</v>
      </c>
      <c r="M104" s="210"/>
      <c r="O104" s="216"/>
      <c r="P104" s="216" t="str">
        <f t="shared" ca="1" si="10"/>
        <v/>
      </c>
      <c r="Q104" s="216">
        <f t="shared" ca="1" si="11"/>
        <v>94</v>
      </c>
      <c r="R104" s="216"/>
    </row>
    <row r="105" spans="1:18" ht="13.5" thickBot="1">
      <c r="A105" s="199"/>
      <c r="B105" s="200"/>
      <c r="C105" s="200"/>
      <c r="D105" s="200"/>
      <c r="E105" s="201"/>
      <c r="F105" s="202">
        <f t="shared" si="6"/>
        <v>0</v>
      </c>
      <c r="G105" s="199"/>
      <c r="H105" s="201"/>
      <c r="I105" s="202">
        <f t="shared" si="7"/>
        <v>0</v>
      </c>
      <c r="J105" s="227">
        <f t="shared" ca="1" si="8"/>
        <v>0</v>
      </c>
      <c r="K105" s="203"/>
      <c r="L105" s="224" t="e">
        <f t="shared" ca="1" si="9"/>
        <v>#DIV/0!</v>
      </c>
      <c r="M105" s="204"/>
      <c r="O105" s="216"/>
      <c r="P105" s="216" t="str">
        <f t="shared" ca="1" si="10"/>
        <v/>
      </c>
      <c r="Q105" s="216">
        <f t="shared" ca="1" si="11"/>
        <v>95</v>
      </c>
      <c r="R105" s="216"/>
    </row>
    <row r="106" spans="1:18" ht="13.5" thickBot="1">
      <c r="A106" s="205"/>
      <c r="B106" s="206"/>
      <c r="C106" s="206"/>
      <c r="D106" s="206"/>
      <c r="E106" s="207"/>
      <c r="F106" s="208">
        <f t="shared" si="6"/>
        <v>0</v>
      </c>
      <c r="G106" s="205"/>
      <c r="H106" s="207"/>
      <c r="I106" s="208">
        <f t="shared" si="7"/>
        <v>0</v>
      </c>
      <c r="J106" s="227">
        <f t="shared" ca="1" si="8"/>
        <v>0</v>
      </c>
      <c r="K106" s="209"/>
      <c r="L106" s="225" t="e">
        <f t="shared" ca="1" si="9"/>
        <v>#DIV/0!</v>
      </c>
      <c r="M106" s="210"/>
      <c r="O106" s="216"/>
      <c r="P106" s="216" t="str">
        <f t="shared" ca="1" si="10"/>
        <v/>
      </c>
      <c r="Q106" s="216">
        <f t="shared" ca="1" si="11"/>
        <v>96</v>
      </c>
      <c r="R106" s="216"/>
    </row>
    <row r="107" spans="1:18" ht="13.5" thickBot="1">
      <c r="A107" s="199"/>
      <c r="B107" s="200"/>
      <c r="C107" s="200"/>
      <c r="D107" s="200"/>
      <c r="E107" s="201"/>
      <c r="F107" s="202">
        <f t="shared" si="6"/>
        <v>0</v>
      </c>
      <c r="G107" s="199"/>
      <c r="H107" s="201"/>
      <c r="I107" s="202">
        <f t="shared" si="7"/>
        <v>0</v>
      </c>
      <c r="J107" s="227">
        <f t="shared" ca="1" si="8"/>
        <v>0</v>
      </c>
      <c r="K107" s="203"/>
      <c r="L107" s="224" t="e">
        <f t="shared" ca="1" si="9"/>
        <v>#DIV/0!</v>
      </c>
      <c r="M107" s="204"/>
      <c r="O107" s="216"/>
      <c r="P107" s="216" t="str">
        <f t="shared" ca="1" si="10"/>
        <v/>
      </c>
      <c r="Q107" s="216">
        <f t="shared" ca="1" si="11"/>
        <v>97</v>
      </c>
      <c r="R107" s="216"/>
    </row>
    <row r="108" spans="1:18" ht="13.5" thickBot="1">
      <c r="A108" s="205"/>
      <c r="B108" s="206"/>
      <c r="C108" s="206"/>
      <c r="D108" s="206"/>
      <c r="E108" s="207"/>
      <c r="F108" s="208">
        <f t="shared" si="6"/>
        <v>0</v>
      </c>
      <c r="G108" s="205"/>
      <c r="H108" s="207"/>
      <c r="I108" s="208">
        <f t="shared" si="7"/>
        <v>0</v>
      </c>
      <c r="J108" s="227">
        <f t="shared" ca="1" si="8"/>
        <v>0</v>
      </c>
      <c r="K108" s="209"/>
      <c r="L108" s="225" t="e">
        <f t="shared" ca="1" si="9"/>
        <v>#DIV/0!</v>
      </c>
      <c r="M108" s="210"/>
      <c r="O108" s="216"/>
      <c r="P108" s="216" t="str">
        <f t="shared" ca="1" si="10"/>
        <v/>
      </c>
      <c r="Q108" s="216">
        <f t="shared" ca="1" si="11"/>
        <v>98</v>
      </c>
      <c r="R108" s="216"/>
    </row>
    <row r="109" spans="1:18" ht="13.5" thickBot="1">
      <c r="A109" s="199"/>
      <c r="B109" s="200"/>
      <c r="C109" s="200"/>
      <c r="D109" s="200"/>
      <c r="E109" s="201"/>
      <c r="F109" s="202">
        <f t="shared" si="6"/>
        <v>0</v>
      </c>
      <c r="G109" s="199"/>
      <c r="H109" s="201"/>
      <c r="I109" s="202">
        <f t="shared" si="7"/>
        <v>0</v>
      </c>
      <c r="J109" s="227">
        <f t="shared" ca="1" si="8"/>
        <v>0</v>
      </c>
      <c r="K109" s="203"/>
      <c r="L109" s="224" t="e">
        <f t="shared" ca="1" si="9"/>
        <v>#DIV/0!</v>
      </c>
      <c r="M109" s="204"/>
      <c r="O109" s="216"/>
      <c r="P109" s="216" t="str">
        <f t="shared" ca="1" si="10"/>
        <v/>
      </c>
      <c r="Q109" s="216">
        <f t="shared" ca="1" si="11"/>
        <v>99</v>
      </c>
      <c r="R109" s="216"/>
    </row>
    <row r="110" spans="1:18" ht="13.5" thickBot="1">
      <c r="A110" s="205"/>
      <c r="B110" s="206"/>
      <c r="C110" s="206"/>
      <c r="D110" s="206"/>
      <c r="E110" s="207"/>
      <c r="F110" s="208">
        <f t="shared" si="6"/>
        <v>0</v>
      </c>
      <c r="G110" s="205"/>
      <c r="H110" s="207"/>
      <c r="I110" s="208">
        <f t="shared" si="7"/>
        <v>0</v>
      </c>
      <c r="J110" s="227">
        <f t="shared" ca="1" si="8"/>
        <v>0</v>
      </c>
      <c r="K110" s="209"/>
      <c r="L110" s="225" t="e">
        <f t="shared" ca="1" si="9"/>
        <v>#DIV/0!</v>
      </c>
      <c r="M110" s="210"/>
      <c r="O110" s="216"/>
      <c r="P110" s="216" t="str">
        <f t="shared" ca="1" si="10"/>
        <v/>
      </c>
      <c r="Q110" s="216">
        <f t="shared" ca="1" si="11"/>
        <v>100</v>
      </c>
      <c r="R110" s="216"/>
    </row>
    <row r="111" spans="1:18" ht="13.5" thickBot="1">
      <c r="A111" s="199"/>
      <c r="B111" s="200"/>
      <c r="C111" s="200"/>
      <c r="D111" s="200"/>
      <c r="E111" s="201"/>
      <c r="F111" s="202">
        <f t="shared" si="6"/>
        <v>0</v>
      </c>
      <c r="G111" s="199"/>
      <c r="H111" s="201"/>
      <c r="I111" s="202">
        <f t="shared" si="7"/>
        <v>0</v>
      </c>
      <c r="J111" s="227">
        <f t="shared" ca="1" si="8"/>
        <v>0</v>
      </c>
      <c r="K111" s="203"/>
      <c r="L111" s="224" t="e">
        <f t="shared" ca="1" si="9"/>
        <v>#DIV/0!</v>
      </c>
      <c r="M111" s="204"/>
      <c r="O111" s="216"/>
      <c r="P111" s="216" t="str">
        <f t="shared" ca="1" si="10"/>
        <v/>
      </c>
      <c r="Q111" s="216">
        <f t="shared" ca="1" si="11"/>
        <v>101</v>
      </c>
      <c r="R111" s="216"/>
    </row>
    <row r="112" spans="1:18" ht="13.5" thickBot="1">
      <c r="A112" s="205"/>
      <c r="B112" s="206"/>
      <c r="C112" s="206"/>
      <c r="D112" s="206"/>
      <c r="E112" s="207"/>
      <c r="F112" s="208">
        <f t="shared" si="6"/>
        <v>0</v>
      </c>
      <c r="G112" s="205"/>
      <c r="H112" s="207"/>
      <c r="I112" s="208">
        <f t="shared" si="7"/>
        <v>0</v>
      </c>
      <c r="J112" s="227">
        <f t="shared" ca="1" si="8"/>
        <v>0</v>
      </c>
      <c r="K112" s="209"/>
      <c r="L112" s="225" t="e">
        <f t="shared" ca="1" si="9"/>
        <v>#DIV/0!</v>
      </c>
      <c r="M112" s="210"/>
      <c r="O112" s="216"/>
      <c r="P112" s="216" t="str">
        <f t="shared" ca="1" si="10"/>
        <v/>
      </c>
      <c r="Q112" s="216">
        <f t="shared" ca="1" si="11"/>
        <v>102</v>
      </c>
      <c r="R112" s="216"/>
    </row>
    <row r="113" spans="1:18" ht="13.5" thickBot="1">
      <c r="A113" s="199"/>
      <c r="B113" s="200"/>
      <c r="C113" s="200"/>
      <c r="D113" s="200"/>
      <c r="E113" s="201"/>
      <c r="F113" s="202">
        <f t="shared" si="6"/>
        <v>0</v>
      </c>
      <c r="G113" s="199"/>
      <c r="H113" s="201"/>
      <c r="I113" s="202">
        <f t="shared" si="7"/>
        <v>0</v>
      </c>
      <c r="J113" s="227">
        <f t="shared" ca="1" si="8"/>
        <v>0</v>
      </c>
      <c r="K113" s="203"/>
      <c r="L113" s="224" t="e">
        <f t="shared" ca="1" si="9"/>
        <v>#DIV/0!</v>
      </c>
      <c r="M113" s="204"/>
      <c r="O113" s="216"/>
      <c r="P113" s="216" t="str">
        <f t="shared" ca="1" si="10"/>
        <v/>
      </c>
      <c r="Q113" s="216">
        <f t="shared" ca="1" si="11"/>
        <v>103</v>
      </c>
      <c r="R113" s="216"/>
    </row>
    <row r="114" spans="1:18" ht="13.5" thickBot="1">
      <c r="A114" s="205"/>
      <c r="B114" s="206"/>
      <c r="C114" s="206"/>
      <c r="D114" s="206"/>
      <c r="E114" s="207"/>
      <c r="F114" s="208">
        <f t="shared" si="6"/>
        <v>0</v>
      </c>
      <c r="G114" s="205"/>
      <c r="H114" s="207"/>
      <c r="I114" s="208">
        <f t="shared" si="7"/>
        <v>0</v>
      </c>
      <c r="J114" s="227">
        <f t="shared" ca="1" si="8"/>
        <v>0</v>
      </c>
      <c r="K114" s="209"/>
      <c r="L114" s="225" t="e">
        <f t="shared" ca="1" si="9"/>
        <v>#DIV/0!</v>
      </c>
      <c r="M114" s="210"/>
      <c r="O114" s="216"/>
      <c r="P114" s="216" t="str">
        <f t="shared" ca="1" si="10"/>
        <v/>
      </c>
      <c r="Q114" s="216">
        <f t="shared" ca="1" si="11"/>
        <v>104</v>
      </c>
      <c r="R114" s="216"/>
    </row>
    <row r="115" spans="1:18" ht="13.5" thickBot="1">
      <c r="A115" s="199"/>
      <c r="B115" s="200"/>
      <c r="C115" s="200"/>
      <c r="D115" s="200"/>
      <c r="E115" s="201"/>
      <c r="F115" s="202">
        <f t="shared" si="6"/>
        <v>0</v>
      </c>
      <c r="G115" s="199"/>
      <c r="H115" s="201"/>
      <c r="I115" s="202">
        <f t="shared" si="7"/>
        <v>0</v>
      </c>
      <c r="J115" s="227">
        <f t="shared" ca="1" si="8"/>
        <v>0</v>
      </c>
      <c r="K115" s="203"/>
      <c r="L115" s="224" t="e">
        <f t="shared" ca="1" si="9"/>
        <v>#DIV/0!</v>
      </c>
      <c r="M115" s="204"/>
      <c r="O115" s="216"/>
      <c r="P115" s="216" t="str">
        <f t="shared" ca="1" si="10"/>
        <v/>
      </c>
      <c r="Q115" s="216">
        <f t="shared" ca="1" si="11"/>
        <v>105</v>
      </c>
      <c r="R115" s="216"/>
    </row>
    <row r="116" spans="1:18" ht="13.5" thickBot="1">
      <c r="A116" s="205"/>
      <c r="B116" s="206"/>
      <c r="C116" s="206"/>
      <c r="D116" s="206"/>
      <c r="E116" s="207"/>
      <c r="F116" s="208">
        <f t="shared" si="6"/>
        <v>0</v>
      </c>
      <c r="G116" s="205"/>
      <c r="H116" s="207"/>
      <c r="I116" s="208">
        <f t="shared" si="7"/>
        <v>0</v>
      </c>
      <c r="J116" s="227">
        <f t="shared" ca="1" si="8"/>
        <v>0</v>
      </c>
      <c r="K116" s="209"/>
      <c r="L116" s="225" t="e">
        <f t="shared" ca="1" si="9"/>
        <v>#DIV/0!</v>
      </c>
      <c r="M116" s="210"/>
      <c r="O116" s="216"/>
      <c r="P116" s="216" t="str">
        <f t="shared" ca="1" si="10"/>
        <v/>
      </c>
      <c r="Q116" s="216">
        <f t="shared" ca="1" si="11"/>
        <v>106</v>
      </c>
      <c r="R116" s="216"/>
    </row>
    <row r="117" spans="1:18" ht="13.5" thickBot="1">
      <c r="A117" s="199"/>
      <c r="B117" s="200"/>
      <c r="C117" s="200"/>
      <c r="D117" s="200"/>
      <c r="E117" s="201"/>
      <c r="F117" s="202">
        <f t="shared" si="6"/>
        <v>0</v>
      </c>
      <c r="G117" s="199"/>
      <c r="H117" s="201"/>
      <c r="I117" s="202">
        <f t="shared" si="7"/>
        <v>0</v>
      </c>
      <c r="J117" s="227">
        <f t="shared" ca="1" si="8"/>
        <v>0</v>
      </c>
      <c r="K117" s="203"/>
      <c r="L117" s="224" t="e">
        <f t="shared" ca="1" si="9"/>
        <v>#DIV/0!</v>
      </c>
      <c r="M117" s="204"/>
      <c r="O117" s="216"/>
      <c r="P117" s="216" t="str">
        <f t="shared" ca="1" si="10"/>
        <v/>
      </c>
      <c r="Q117" s="216">
        <f t="shared" ca="1" si="11"/>
        <v>107</v>
      </c>
      <c r="R117" s="216"/>
    </row>
    <row r="118" spans="1:18" ht="13.5" thickBot="1">
      <c r="A118" s="205"/>
      <c r="B118" s="206"/>
      <c r="C118" s="206"/>
      <c r="D118" s="206"/>
      <c r="E118" s="207"/>
      <c r="F118" s="208">
        <f t="shared" si="6"/>
        <v>0</v>
      </c>
      <c r="G118" s="205"/>
      <c r="H118" s="207"/>
      <c r="I118" s="208">
        <f t="shared" si="7"/>
        <v>0</v>
      </c>
      <c r="J118" s="227">
        <f t="shared" ca="1" si="8"/>
        <v>0</v>
      </c>
      <c r="K118" s="209"/>
      <c r="L118" s="225" t="e">
        <f t="shared" ca="1" si="9"/>
        <v>#DIV/0!</v>
      </c>
      <c r="M118" s="210"/>
      <c r="O118" s="216"/>
      <c r="P118" s="216" t="str">
        <f t="shared" ca="1" si="10"/>
        <v/>
      </c>
      <c r="Q118" s="216">
        <f t="shared" ca="1" si="11"/>
        <v>108</v>
      </c>
      <c r="R118" s="216"/>
    </row>
    <row r="119" spans="1:18" ht="13.5" thickBot="1">
      <c r="A119" s="199"/>
      <c r="B119" s="200"/>
      <c r="C119" s="200"/>
      <c r="D119" s="200"/>
      <c r="E119" s="201"/>
      <c r="F119" s="202">
        <f t="shared" si="6"/>
        <v>0</v>
      </c>
      <c r="G119" s="199"/>
      <c r="H119" s="201"/>
      <c r="I119" s="202">
        <f t="shared" si="7"/>
        <v>0</v>
      </c>
      <c r="J119" s="227">
        <f t="shared" ca="1" si="8"/>
        <v>0</v>
      </c>
      <c r="K119" s="203"/>
      <c r="L119" s="224" t="e">
        <f t="shared" ca="1" si="9"/>
        <v>#DIV/0!</v>
      </c>
      <c r="M119" s="204"/>
      <c r="O119" s="216"/>
      <c r="P119" s="216" t="str">
        <f t="shared" ca="1" si="10"/>
        <v/>
      </c>
      <c r="Q119" s="216">
        <f t="shared" ca="1" si="11"/>
        <v>109</v>
      </c>
      <c r="R119" s="216"/>
    </row>
    <row r="120" spans="1:18" ht="13.5" thickBot="1">
      <c r="A120" s="205"/>
      <c r="B120" s="206"/>
      <c r="C120" s="206"/>
      <c r="D120" s="206"/>
      <c r="E120" s="207"/>
      <c r="F120" s="208">
        <f t="shared" si="6"/>
        <v>0</v>
      </c>
      <c r="G120" s="205"/>
      <c r="H120" s="207"/>
      <c r="I120" s="208">
        <f t="shared" si="7"/>
        <v>0</v>
      </c>
      <c r="J120" s="227">
        <f t="shared" ca="1" si="8"/>
        <v>0</v>
      </c>
      <c r="K120" s="209"/>
      <c r="L120" s="225" t="e">
        <f t="shared" ca="1" si="9"/>
        <v>#DIV/0!</v>
      </c>
      <c r="M120" s="210"/>
      <c r="O120" s="216"/>
      <c r="P120" s="216" t="str">
        <f t="shared" ca="1" si="10"/>
        <v/>
      </c>
      <c r="Q120" s="216">
        <f t="shared" ca="1" si="11"/>
        <v>110</v>
      </c>
      <c r="R120" s="216"/>
    </row>
    <row r="121" spans="1:18" ht="13.5" thickBot="1">
      <c r="A121" s="199"/>
      <c r="B121" s="200"/>
      <c r="C121" s="200"/>
      <c r="D121" s="200"/>
      <c r="E121" s="201"/>
      <c r="F121" s="202">
        <f t="shared" si="6"/>
        <v>0</v>
      </c>
      <c r="G121" s="199"/>
      <c r="H121" s="201"/>
      <c r="I121" s="202">
        <f t="shared" si="7"/>
        <v>0</v>
      </c>
      <c r="J121" s="227">
        <f t="shared" ca="1" si="8"/>
        <v>0</v>
      </c>
      <c r="K121" s="203"/>
      <c r="L121" s="224" t="e">
        <f t="shared" ca="1" si="9"/>
        <v>#DIV/0!</v>
      </c>
      <c r="M121" s="204"/>
      <c r="O121" s="216"/>
      <c r="P121" s="216" t="str">
        <f t="shared" ca="1" si="10"/>
        <v/>
      </c>
      <c r="Q121" s="216">
        <f t="shared" ca="1" si="11"/>
        <v>111</v>
      </c>
      <c r="R121" s="216"/>
    </row>
    <row r="122" spans="1:18" ht="13.5" thickBot="1">
      <c r="A122" s="205"/>
      <c r="B122" s="206"/>
      <c r="C122" s="206"/>
      <c r="D122" s="206"/>
      <c r="E122" s="207"/>
      <c r="F122" s="208">
        <f t="shared" si="6"/>
        <v>0</v>
      </c>
      <c r="G122" s="205"/>
      <c r="H122" s="207"/>
      <c r="I122" s="208">
        <f t="shared" si="7"/>
        <v>0</v>
      </c>
      <c r="J122" s="227">
        <f t="shared" ca="1" si="8"/>
        <v>0</v>
      </c>
      <c r="K122" s="209"/>
      <c r="L122" s="225" t="e">
        <f t="shared" ca="1" si="9"/>
        <v>#DIV/0!</v>
      </c>
      <c r="M122" s="210"/>
      <c r="O122" s="216"/>
      <c r="P122" s="216" t="str">
        <f t="shared" ca="1" si="10"/>
        <v/>
      </c>
      <c r="Q122" s="216">
        <f t="shared" ca="1" si="11"/>
        <v>112</v>
      </c>
      <c r="R122" s="216"/>
    </row>
    <row r="123" spans="1:18" ht="13.5" thickBot="1">
      <c r="A123" s="199"/>
      <c r="B123" s="200"/>
      <c r="C123" s="200"/>
      <c r="D123" s="200"/>
      <c r="E123" s="201"/>
      <c r="F123" s="202">
        <f t="shared" si="6"/>
        <v>0</v>
      </c>
      <c r="G123" s="199"/>
      <c r="H123" s="201"/>
      <c r="I123" s="202">
        <f t="shared" si="7"/>
        <v>0</v>
      </c>
      <c r="J123" s="227">
        <f t="shared" ca="1" si="8"/>
        <v>0</v>
      </c>
      <c r="K123" s="203"/>
      <c r="L123" s="224" t="e">
        <f t="shared" ca="1" si="9"/>
        <v>#DIV/0!</v>
      </c>
      <c r="M123" s="204"/>
      <c r="O123" s="216"/>
      <c r="P123" s="216" t="str">
        <f t="shared" ca="1" si="10"/>
        <v/>
      </c>
      <c r="Q123" s="216">
        <f t="shared" ca="1" si="11"/>
        <v>113</v>
      </c>
      <c r="R123" s="216"/>
    </row>
    <row r="124" spans="1:18" ht="13.5" thickBot="1">
      <c r="A124" s="205"/>
      <c r="B124" s="206"/>
      <c r="C124" s="206"/>
      <c r="D124" s="206"/>
      <c r="E124" s="207"/>
      <c r="F124" s="208">
        <f t="shared" si="6"/>
        <v>0</v>
      </c>
      <c r="G124" s="205"/>
      <c r="H124" s="207"/>
      <c r="I124" s="208">
        <f t="shared" si="7"/>
        <v>0</v>
      </c>
      <c r="J124" s="227">
        <f t="shared" ca="1" si="8"/>
        <v>0</v>
      </c>
      <c r="K124" s="209"/>
      <c r="L124" s="225" t="e">
        <f t="shared" ca="1" si="9"/>
        <v>#DIV/0!</v>
      </c>
      <c r="M124" s="210"/>
      <c r="O124" s="216"/>
      <c r="P124" s="216" t="str">
        <f t="shared" ca="1" si="10"/>
        <v/>
      </c>
      <c r="Q124" s="216">
        <f t="shared" ca="1" si="11"/>
        <v>114</v>
      </c>
      <c r="R124" s="216"/>
    </row>
    <row r="125" spans="1:18" ht="13.5" thickBot="1">
      <c r="A125" s="199"/>
      <c r="B125" s="200"/>
      <c r="C125" s="200"/>
      <c r="D125" s="200"/>
      <c r="E125" s="201"/>
      <c r="F125" s="202">
        <f t="shared" si="6"/>
        <v>0</v>
      </c>
      <c r="G125" s="199"/>
      <c r="H125" s="201"/>
      <c r="I125" s="202">
        <f t="shared" si="7"/>
        <v>0</v>
      </c>
      <c r="J125" s="227">
        <f t="shared" ca="1" si="8"/>
        <v>0</v>
      </c>
      <c r="K125" s="203"/>
      <c r="L125" s="224" t="e">
        <f t="shared" ca="1" si="9"/>
        <v>#DIV/0!</v>
      </c>
      <c r="M125" s="204"/>
      <c r="O125" s="216"/>
      <c r="P125" s="216" t="str">
        <f t="shared" ca="1" si="10"/>
        <v/>
      </c>
      <c r="Q125" s="216">
        <f t="shared" ca="1" si="11"/>
        <v>115</v>
      </c>
      <c r="R125" s="216"/>
    </row>
    <row r="126" spans="1:18" ht="13.5" thickBot="1">
      <c r="A126" s="211"/>
      <c r="B126" s="212"/>
      <c r="C126" s="212"/>
      <c r="D126" s="212"/>
      <c r="E126" s="212"/>
      <c r="F126" s="208">
        <f t="shared" si="6"/>
        <v>0</v>
      </c>
      <c r="G126" s="211"/>
      <c r="H126" s="212"/>
      <c r="I126" s="208">
        <f t="shared" si="7"/>
        <v>0</v>
      </c>
      <c r="J126" s="227">
        <f t="shared" ca="1" si="8"/>
        <v>0</v>
      </c>
      <c r="K126" s="209"/>
      <c r="L126" s="225" t="e">
        <f t="shared" ca="1" si="9"/>
        <v>#DIV/0!</v>
      </c>
      <c r="M126" s="210"/>
      <c r="O126" s="216"/>
      <c r="P126" s="216" t="str">
        <f t="shared" ca="1" si="10"/>
        <v/>
      </c>
      <c r="Q126" s="216">
        <f t="shared" ca="1" si="11"/>
        <v>116</v>
      </c>
      <c r="R126" s="216"/>
    </row>
    <row r="127" spans="1:18" ht="13.5" thickBot="1">
      <c r="A127" s="199"/>
      <c r="B127" s="200"/>
      <c r="C127" s="200"/>
      <c r="D127" s="200"/>
      <c r="E127" s="201"/>
      <c r="F127" s="202">
        <f t="shared" si="6"/>
        <v>0</v>
      </c>
      <c r="G127" s="199"/>
      <c r="H127" s="201"/>
      <c r="I127" s="202">
        <f t="shared" si="7"/>
        <v>0</v>
      </c>
      <c r="J127" s="227">
        <f t="shared" ca="1" si="8"/>
        <v>0</v>
      </c>
      <c r="K127" s="203"/>
      <c r="L127" s="224" t="e">
        <f t="shared" ca="1" si="9"/>
        <v>#DIV/0!</v>
      </c>
      <c r="M127" s="204"/>
      <c r="O127" s="216"/>
      <c r="P127" s="216" t="str">
        <f t="shared" ca="1" si="10"/>
        <v/>
      </c>
      <c r="Q127" s="216">
        <f t="shared" ca="1" si="11"/>
        <v>117</v>
      </c>
      <c r="R127" s="216"/>
    </row>
    <row r="128" spans="1:18" ht="13.5" thickBot="1">
      <c r="A128" s="205"/>
      <c r="B128" s="206"/>
      <c r="C128" s="206"/>
      <c r="D128" s="206"/>
      <c r="E128" s="207"/>
      <c r="F128" s="208">
        <f t="shared" si="6"/>
        <v>0</v>
      </c>
      <c r="G128" s="205"/>
      <c r="H128" s="207"/>
      <c r="I128" s="208">
        <f t="shared" si="7"/>
        <v>0</v>
      </c>
      <c r="J128" s="227">
        <f t="shared" ca="1" si="8"/>
        <v>0</v>
      </c>
      <c r="K128" s="209"/>
      <c r="L128" s="225" t="e">
        <f t="shared" ca="1" si="9"/>
        <v>#DIV/0!</v>
      </c>
      <c r="M128" s="210"/>
      <c r="O128" s="216"/>
      <c r="P128" s="216" t="str">
        <f t="shared" ca="1" si="10"/>
        <v/>
      </c>
      <c r="Q128" s="216">
        <f t="shared" ca="1" si="11"/>
        <v>118</v>
      </c>
      <c r="R128" s="216"/>
    </row>
    <row r="129" spans="1:18" ht="13.5" thickBot="1">
      <c r="A129" s="199"/>
      <c r="B129" s="200"/>
      <c r="C129" s="200"/>
      <c r="D129" s="200"/>
      <c r="E129" s="201"/>
      <c r="F129" s="202">
        <f t="shared" si="6"/>
        <v>0</v>
      </c>
      <c r="G129" s="199"/>
      <c r="H129" s="201"/>
      <c r="I129" s="202">
        <f t="shared" si="7"/>
        <v>0</v>
      </c>
      <c r="J129" s="227">
        <f t="shared" ca="1" si="8"/>
        <v>0</v>
      </c>
      <c r="K129" s="203"/>
      <c r="L129" s="224" t="e">
        <f t="shared" ca="1" si="9"/>
        <v>#DIV/0!</v>
      </c>
      <c r="M129" s="204"/>
      <c r="O129" s="216"/>
      <c r="P129" s="216" t="str">
        <f t="shared" ca="1" si="10"/>
        <v/>
      </c>
      <c r="Q129" s="216">
        <f t="shared" ca="1" si="11"/>
        <v>119</v>
      </c>
      <c r="R129" s="216"/>
    </row>
    <row r="130" spans="1:18" ht="13.5" thickBot="1">
      <c r="A130" s="205"/>
      <c r="B130" s="206"/>
      <c r="C130" s="206"/>
      <c r="D130" s="206"/>
      <c r="E130" s="207"/>
      <c r="F130" s="208">
        <f t="shared" si="6"/>
        <v>0</v>
      </c>
      <c r="G130" s="205"/>
      <c r="H130" s="207"/>
      <c r="I130" s="208">
        <f t="shared" si="7"/>
        <v>0</v>
      </c>
      <c r="J130" s="227">
        <f t="shared" ca="1" si="8"/>
        <v>0</v>
      </c>
      <c r="K130" s="209"/>
      <c r="L130" s="225" t="e">
        <f t="shared" ca="1" si="9"/>
        <v>#DIV/0!</v>
      </c>
      <c r="M130" s="210"/>
      <c r="O130" s="216"/>
      <c r="P130" s="216" t="str">
        <f t="shared" ca="1" si="10"/>
        <v/>
      </c>
      <c r="Q130" s="216">
        <f t="shared" ca="1" si="11"/>
        <v>120</v>
      </c>
      <c r="R130" s="216"/>
    </row>
    <row r="131" spans="1:18" ht="13.5" thickBot="1">
      <c r="A131" s="199"/>
      <c r="B131" s="200"/>
      <c r="C131" s="200"/>
      <c r="D131" s="200"/>
      <c r="E131" s="201"/>
      <c r="F131" s="202">
        <f t="shared" si="6"/>
        <v>0</v>
      </c>
      <c r="G131" s="199"/>
      <c r="H131" s="201"/>
      <c r="I131" s="202">
        <f t="shared" si="7"/>
        <v>0</v>
      </c>
      <c r="J131" s="227">
        <f t="shared" ca="1" si="8"/>
        <v>0</v>
      </c>
      <c r="K131" s="203"/>
      <c r="L131" s="224" t="e">
        <f t="shared" ca="1" si="9"/>
        <v>#DIV/0!</v>
      </c>
      <c r="M131" s="204"/>
      <c r="O131" s="216"/>
      <c r="P131" s="216" t="str">
        <f t="shared" ca="1" si="10"/>
        <v/>
      </c>
      <c r="Q131" s="216">
        <f t="shared" ca="1" si="11"/>
        <v>121</v>
      </c>
      <c r="R131" s="216"/>
    </row>
    <row r="132" spans="1:18" ht="13.5" thickBot="1">
      <c r="A132" s="205"/>
      <c r="B132" s="206"/>
      <c r="C132" s="206"/>
      <c r="D132" s="206"/>
      <c r="E132" s="207"/>
      <c r="F132" s="208">
        <f t="shared" si="6"/>
        <v>0</v>
      </c>
      <c r="G132" s="205"/>
      <c r="H132" s="207"/>
      <c r="I132" s="208">
        <f t="shared" si="7"/>
        <v>0</v>
      </c>
      <c r="J132" s="227">
        <f t="shared" ca="1" si="8"/>
        <v>0</v>
      </c>
      <c r="K132" s="209"/>
      <c r="L132" s="225" t="e">
        <f t="shared" ca="1" si="9"/>
        <v>#DIV/0!</v>
      </c>
      <c r="M132" s="210"/>
      <c r="O132" s="216"/>
      <c r="P132" s="216" t="str">
        <f t="shared" ca="1" si="10"/>
        <v/>
      </c>
      <c r="Q132" s="216">
        <f t="shared" ca="1" si="11"/>
        <v>122</v>
      </c>
      <c r="R132" s="216"/>
    </row>
    <row r="133" spans="1:18" ht="13.5" thickBot="1">
      <c r="A133" s="199"/>
      <c r="B133" s="200"/>
      <c r="C133" s="200"/>
      <c r="D133" s="200"/>
      <c r="E133" s="201"/>
      <c r="F133" s="202">
        <f t="shared" si="6"/>
        <v>0</v>
      </c>
      <c r="G133" s="199"/>
      <c r="H133" s="201"/>
      <c r="I133" s="202">
        <f t="shared" si="7"/>
        <v>0</v>
      </c>
      <c r="J133" s="227">
        <f t="shared" ca="1" si="8"/>
        <v>0</v>
      </c>
      <c r="K133" s="203"/>
      <c r="L133" s="224" t="e">
        <f t="shared" ca="1" si="9"/>
        <v>#DIV/0!</v>
      </c>
      <c r="M133" s="204"/>
      <c r="O133" s="216"/>
      <c r="P133" s="216" t="str">
        <f t="shared" ca="1" si="10"/>
        <v/>
      </c>
      <c r="Q133" s="216">
        <f t="shared" ca="1" si="11"/>
        <v>123</v>
      </c>
      <c r="R133" s="216"/>
    </row>
    <row r="134" spans="1:18" ht="13.5" thickBot="1">
      <c r="A134" s="211"/>
      <c r="B134" s="212"/>
      <c r="C134" s="212"/>
      <c r="D134" s="212"/>
      <c r="E134" s="212"/>
      <c r="F134" s="208">
        <f t="shared" si="6"/>
        <v>0</v>
      </c>
      <c r="G134" s="211"/>
      <c r="H134" s="212"/>
      <c r="I134" s="208">
        <f t="shared" si="7"/>
        <v>0</v>
      </c>
      <c r="J134" s="227">
        <f t="shared" ca="1" si="8"/>
        <v>0</v>
      </c>
      <c r="K134" s="209"/>
      <c r="L134" s="225" t="e">
        <f t="shared" ca="1" si="9"/>
        <v>#DIV/0!</v>
      </c>
      <c r="M134" s="210"/>
      <c r="O134" s="216"/>
      <c r="P134" s="216" t="str">
        <f t="shared" ca="1" si="10"/>
        <v/>
      </c>
      <c r="Q134" s="216">
        <f t="shared" ca="1" si="11"/>
        <v>124</v>
      </c>
      <c r="R134" s="216"/>
    </row>
    <row r="135" spans="1:18" ht="13.5" thickBot="1">
      <c r="A135" s="199"/>
      <c r="B135" s="200"/>
      <c r="C135" s="200"/>
      <c r="D135" s="200"/>
      <c r="E135" s="201"/>
      <c r="F135" s="202">
        <f t="shared" si="6"/>
        <v>0</v>
      </c>
      <c r="G135" s="199"/>
      <c r="H135" s="201"/>
      <c r="I135" s="202">
        <f t="shared" si="7"/>
        <v>0</v>
      </c>
      <c r="J135" s="227">
        <f t="shared" ca="1" si="8"/>
        <v>0</v>
      </c>
      <c r="K135" s="203"/>
      <c r="L135" s="224" t="e">
        <f t="shared" ca="1" si="9"/>
        <v>#DIV/0!</v>
      </c>
      <c r="M135" s="204"/>
      <c r="O135" s="216"/>
      <c r="P135" s="216" t="str">
        <f t="shared" ca="1" si="10"/>
        <v/>
      </c>
      <c r="Q135" s="216">
        <f t="shared" ca="1" si="11"/>
        <v>125</v>
      </c>
      <c r="R135" s="216"/>
    </row>
    <row r="136" spans="1:18" ht="13.5" thickBot="1">
      <c r="A136" s="205"/>
      <c r="B136" s="206"/>
      <c r="C136" s="206"/>
      <c r="D136" s="206"/>
      <c r="E136" s="207"/>
      <c r="F136" s="208">
        <f t="shared" si="6"/>
        <v>0</v>
      </c>
      <c r="G136" s="205"/>
      <c r="H136" s="207"/>
      <c r="I136" s="208">
        <f t="shared" si="7"/>
        <v>0</v>
      </c>
      <c r="J136" s="227">
        <f t="shared" ca="1" si="8"/>
        <v>0</v>
      </c>
      <c r="K136" s="209"/>
      <c r="L136" s="225" t="e">
        <f t="shared" ca="1" si="9"/>
        <v>#DIV/0!</v>
      </c>
      <c r="M136" s="210"/>
      <c r="O136" s="216"/>
      <c r="P136" s="216" t="str">
        <f t="shared" ca="1" si="10"/>
        <v/>
      </c>
      <c r="Q136" s="216">
        <f t="shared" ca="1" si="11"/>
        <v>126</v>
      </c>
      <c r="R136" s="216"/>
    </row>
    <row r="137" spans="1:18" ht="13.5" thickBot="1">
      <c r="A137" s="199"/>
      <c r="B137" s="200"/>
      <c r="C137" s="200"/>
      <c r="D137" s="200"/>
      <c r="E137" s="201"/>
      <c r="F137" s="202">
        <f t="shared" si="6"/>
        <v>0</v>
      </c>
      <c r="G137" s="199"/>
      <c r="H137" s="201"/>
      <c r="I137" s="202">
        <f t="shared" si="7"/>
        <v>0</v>
      </c>
      <c r="J137" s="227">
        <f t="shared" ca="1" si="8"/>
        <v>0</v>
      </c>
      <c r="K137" s="203"/>
      <c r="L137" s="224" t="e">
        <f t="shared" ca="1" si="9"/>
        <v>#DIV/0!</v>
      </c>
      <c r="M137" s="204"/>
      <c r="O137" s="216"/>
      <c r="P137" s="216" t="str">
        <f t="shared" ca="1" si="10"/>
        <v/>
      </c>
      <c r="Q137" s="216">
        <f t="shared" ca="1" si="11"/>
        <v>127</v>
      </c>
      <c r="R137" s="216"/>
    </row>
    <row r="138" spans="1:18" ht="13.5" thickBot="1">
      <c r="A138" s="205"/>
      <c r="B138" s="206"/>
      <c r="C138" s="206"/>
      <c r="D138" s="206"/>
      <c r="E138" s="207"/>
      <c r="F138" s="208">
        <f t="shared" ref="F138:F145" si="12">D138*E138</f>
        <v>0</v>
      </c>
      <c r="G138" s="205"/>
      <c r="H138" s="207"/>
      <c r="I138" s="208">
        <f t="shared" ref="I138:I145" si="13">H138*D138</f>
        <v>0</v>
      </c>
      <c r="J138" s="227">
        <f t="shared" ref="J138:J145" ca="1" si="14">IF(H138= "", J138, IF(C138="SHORT", (F138-I138)+K138, (I138-F138)+K138))</f>
        <v>0</v>
      </c>
      <c r="K138" s="209"/>
      <c r="L138" s="225" t="e">
        <f t="shared" ref="L138:L145" ca="1" si="15">IF(J138&gt;"0",-(J138/F138),(J138/F138))</f>
        <v>#DIV/0!</v>
      </c>
      <c r="M138" s="210"/>
      <c r="O138" s="216"/>
      <c r="P138" s="216" t="str">
        <f t="shared" ref="P138:P145" ca="1" si="16">IF(J138=0,"",IF(J138&gt;0,"WIN","LOSS"))</f>
        <v/>
      </c>
      <c r="Q138" s="216">
        <f t="shared" ca="1" si="11"/>
        <v>128</v>
      </c>
      <c r="R138" s="216"/>
    </row>
    <row r="139" spans="1:18" ht="13.5" thickBot="1">
      <c r="A139" s="199"/>
      <c r="B139" s="200"/>
      <c r="C139" s="200"/>
      <c r="D139" s="200"/>
      <c r="E139" s="201"/>
      <c r="F139" s="202">
        <f t="shared" si="12"/>
        <v>0</v>
      </c>
      <c r="G139" s="199"/>
      <c r="H139" s="201"/>
      <c r="I139" s="202">
        <f t="shared" si="13"/>
        <v>0</v>
      </c>
      <c r="J139" s="227">
        <f t="shared" ca="1" si="14"/>
        <v>0</v>
      </c>
      <c r="K139" s="203"/>
      <c r="L139" s="224" t="e">
        <f t="shared" ca="1" si="15"/>
        <v>#DIV/0!</v>
      </c>
      <c r="M139" s="204"/>
      <c r="O139" s="216"/>
      <c r="P139" s="216" t="str">
        <f t="shared" ca="1" si="16"/>
        <v/>
      </c>
      <c r="Q139" s="216">
        <f t="shared" ref="Q139:Q146" ca="1" si="17">IF(P139=P138,Q138+1,1)</f>
        <v>129</v>
      </c>
      <c r="R139" s="216"/>
    </row>
    <row r="140" spans="1:18" ht="13.5" thickBot="1">
      <c r="A140" s="205"/>
      <c r="B140" s="206"/>
      <c r="C140" s="206"/>
      <c r="D140" s="206"/>
      <c r="E140" s="207"/>
      <c r="F140" s="208">
        <f t="shared" si="12"/>
        <v>0</v>
      </c>
      <c r="G140" s="205"/>
      <c r="H140" s="207"/>
      <c r="I140" s="208">
        <f t="shared" si="13"/>
        <v>0</v>
      </c>
      <c r="J140" s="227">
        <f t="shared" ca="1" si="14"/>
        <v>0</v>
      </c>
      <c r="K140" s="209"/>
      <c r="L140" s="225" t="e">
        <f t="shared" ca="1" si="15"/>
        <v>#DIV/0!</v>
      </c>
      <c r="M140" s="210"/>
      <c r="O140" s="216"/>
      <c r="P140" s="216" t="str">
        <f t="shared" ca="1" si="16"/>
        <v/>
      </c>
      <c r="Q140" s="216">
        <f t="shared" ca="1" si="17"/>
        <v>130</v>
      </c>
      <c r="R140" s="216"/>
    </row>
    <row r="141" spans="1:18" ht="13.5" thickBot="1">
      <c r="A141" s="199"/>
      <c r="B141" s="200"/>
      <c r="C141" s="200"/>
      <c r="D141" s="200"/>
      <c r="E141" s="201"/>
      <c r="F141" s="202">
        <f t="shared" si="12"/>
        <v>0</v>
      </c>
      <c r="G141" s="199"/>
      <c r="H141" s="201"/>
      <c r="I141" s="202">
        <f t="shared" si="13"/>
        <v>0</v>
      </c>
      <c r="J141" s="227">
        <f t="shared" ca="1" si="14"/>
        <v>0</v>
      </c>
      <c r="K141" s="203"/>
      <c r="L141" s="224" t="e">
        <f t="shared" ca="1" si="15"/>
        <v>#DIV/0!</v>
      </c>
      <c r="M141" s="204"/>
      <c r="O141" s="216"/>
      <c r="P141" s="216" t="str">
        <f t="shared" ca="1" si="16"/>
        <v/>
      </c>
      <c r="Q141" s="216">
        <f t="shared" ca="1" si="17"/>
        <v>131</v>
      </c>
      <c r="R141" s="216"/>
    </row>
    <row r="142" spans="1:18" ht="13.5" thickBot="1">
      <c r="A142" s="205"/>
      <c r="B142" s="206"/>
      <c r="C142" s="206"/>
      <c r="D142" s="206"/>
      <c r="E142" s="207"/>
      <c r="F142" s="208">
        <f t="shared" si="12"/>
        <v>0</v>
      </c>
      <c r="G142" s="205"/>
      <c r="H142" s="207"/>
      <c r="I142" s="208">
        <f t="shared" si="13"/>
        <v>0</v>
      </c>
      <c r="J142" s="227">
        <f t="shared" ca="1" si="14"/>
        <v>0</v>
      </c>
      <c r="K142" s="209"/>
      <c r="L142" s="225" t="e">
        <f t="shared" ca="1" si="15"/>
        <v>#DIV/0!</v>
      </c>
      <c r="M142" s="210"/>
      <c r="O142" s="216"/>
      <c r="P142" s="216" t="str">
        <f t="shared" ca="1" si="16"/>
        <v/>
      </c>
      <c r="Q142" s="216">
        <f t="shared" ca="1" si="17"/>
        <v>132</v>
      </c>
      <c r="R142" s="216"/>
    </row>
    <row r="143" spans="1:18" ht="13.5" thickBot="1">
      <c r="A143" s="199"/>
      <c r="B143" s="200"/>
      <c r="C143" s="200"/>
      <c r="D143" s="200"/>
      <c r="E143" s="201"/>
      <c r="F143" s="202">
        <f t="shared" si="12"/>
        <v>0</v>
      </c>
      <c r="G143" s="199"/>
      <c r="H143" s="201"/>
      <c r="I143" s="202">
        <f t="shared" si="13"/>
        <v>0</v>
      </c>
      <c r="J143" s="227">
        <f t="shared" ca="1" si="14"/>
        <v>0</v>
      </c>
      <c r="K143" s="203"/>
      <c r="L143" s="224" t="e">
        <f t="shared" ca="1" si="15"/>
        <v>#DIV/0!</v>
      </c>
      <c r="M143" s="204"/>
      <c r="O143" s="216"/>
      <c r="P143" s="216" t="str">
        <f t="shared" ca="1" si="16"/>
        <v/>
      </c>
      <c r="Q143" s="216">
        <f t="shared" ca="1" si="17"/>
        <v>133</v>
      </c>
      <c r="R143" s="216"/>
    </row>
    <row r="144" spans="1:18" ht="13.5" thickBot="1">
      <c r="A144" s="205"/>
      <c r="B144" s="206"/>
      <c r="C144" s="206"/>
      <c r="D144" s="206"/>
      <c r="E144" s="207"/>
      <c r="F144" s="208">
        <f t="shared" si="12"/>
        <v>0</v>
      </c>
      <c r="G144" s="205"/>
      <c r="H144" s="207"/>
      <c r="I144" s="208">
        <f t="shared" si="13"/>
        <v>0</v>
      </c>
      <c r="J144" s="227">
        <f t="shared" ca="1" si="14"/>
        <v>0</v>
      </c>
      <c r="K144" s="209"/>
      <c r="L144" s="225" t="e">
        <f t="shared" ca="1" si="15"/>
        <v>#DIV/0!</v>
      </c>
      <c r="M144" s="210"/>
      <c r="O144" s="216"/>
      <c r="P144" s="216" t="str">
        <f t="shared" ca="1" si="16"/>
        <v/>
      </c>
      <c r="Q144" s="216">
        <f t="shared" ca="1" si="17"/>
        <v>134</v>
      </c>
      <c r="R144" s="216"/>
    </row>
    <row r="145" spans="1:18">
      <c r="A145" s="199"/>
      <c r="B145" s="200"/>
      <c r="C145" s="200"/>
      <c r="D145" s="200"/>
      <c r="E145" s="201"/>
      <c r="F145" s="202">
        <f t="shared" si="12"/>
        <v>0</v>
      </c>
      <c r="G145" s="199"/>
      <c r="H145" s="201"/>
      <c r="I145" s="202">
        <f t="shared" si="13"/>
        <v>0</v>
      </c>
      <c r="J145" s="227">
        <f t="shared" ca="1" si="14"/>
        <v>0</v>
      </c>
      <c r="K145" s="203"/>
      <c r="L145" s="224" t="e">
        <f t="shared" ca="1" si="15"/>
        <v>#DIV/0!</v>
      </c>
      <c r="M145" s="204"/>
      <c r="O145" s="216"/>
      <c r="P145" s="216" t="str">
        <f t="shared" ca="1" si="16"/>
        <v/>
      </c>
      <c r="Q145" s="216">
        <f t="shared" ca="1" si="17"/>
        <v>135</v>
      </c>
      <c r="R145" s="216"/>
    </row>
    <row r="146" spans="1:18">
      <c r="A146" s="213"/>
      <c r="B146" s="213"/>
      <c r="C146" s="213"/>
      <c r="D146" s="213"/>
      <c r="E146" s="213"/>
      <c r="F146" s="214">
        <f>SUM(F9:F145)</f>
        <v>35</v>
      </c>
      <c r="G146" s="213"/>
      <c r="H146" s="213"/>
      <c r="I146" s="214">
        <f>SUM(I9:I145)</f>
        <v>27</v>
      </c>
      <c r="J146" s="241">
        <f ca="1">SUMIF(H9:H146,"&lt;&gt;",J9:J145)</f>
        <v>8</v>
      </c>
      <c r="K146" s="213"/>
      <c r="L146" s="213">
        <f t="shared" ref="L146" ca="1" si="18">IF(J146&lt;"0",(J146/F146),-(J146/F146))</f>
        <v>0.22857142857142856</v>
      </c>
      <c r="M146" s="215"/>
      <c r="O146" s="216"/>
      <c r="P146" s="216"/>
      <c r="Q146" s="216">
        <f t="shared" ca="1" si="17"/>
        <v>136</v>
      </c>
      <c r="R146" s="216"/>
    </row>
    <row r="147" spans="1:18">
      <c r="O147" s="216"/>
      <c r="P147" s="216"/>
      <c r="Q147" s="216"/>
      <c r="R147" s="216"/>
    </row>
    <row r="322" spans="1:1" hidden="1">
      <c r="A322" s="216" t="s">
        <v>14</v>
      </c>
    </row>
    <row r="323" spans="1:1" hidden="1">
      <c r="A323" s="216" t="s">
        <v>19</v>
      </c>
    </row>
  </sheetData>
  <sheetProtection formatCells="0" selectLockedCells="1"/>
  <autoFilter ref="A7:M146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5">
    <mergeCell ref="A1:C1"/>
    <mergeCell ref="D1:E1"/>
    <mergeCell ref="F1:L1"/>
    <mergeCell ref="A2:B2"/>
    <mergeCell ref="H2:I2"/>
    <mergeCell ref="K2:L2"/>
    <mergeCell ref="A3:B3"/>
    <mergeCell ref="A4:B4"/>
    <mergeCell ref="A6:M6"/>
    <mergeCell ref="A7:M7"/>
    <mergeCell ref="F5:G5"/>
    <mergeCell ref="I5:J5"/>
    <mergeCell ref="M3:M5"/>
    <mergeCell ref="C5:E5"/>
    <mergeCell ref="A5:B5"/>
  </mergeCells>
  <conditionalFormatting sqref="J9:L145">
    <cfRule type="cellIs" dxfId="37" priority="5" operator="lessThan">
      <formula>0</formula>
    </cfRule>
    <cfRule type="cellIs" dxfId="36" priority="6" operator="greaterThan">
      <formula>0</formula>
    </cfRule>
  </conditionalFormatting>
  <conditionalFormatting sqref="E4">
    <cfRule type="cellIs" dxfId="35" priority="1" operator="greaterThan">
      <formula>0</formula>
    </cfRule>
    <cfRule type="cellIs" dxfId="34" priority="2" operator="lessThan">
      <formula>0</formula>
    </cfRule>
    <cfRule type="cellIs" dxfId="33" priority="3" operator="greaterThan">
      <formula>0</formula>
    </cfRule>
  </conditionalFormatting>
  <dataValidations count="1">
    <dataValidation type="list" allowBlank="1" showInputMessage="1" showErrorMessage="1" sqref="C9:C145" xr:uid="{4B928805-194D-40BE-951D-DF97EFE7FFD5}">
      <formula1>$A$322:$A$323</formula1>
    </dataValidation>
  </dataValidations>
  <pageMargins left="0.7" right="0.7" top="0.75" bottom="0.75" header="0.3" footer="0.3"/>
  <pageSetup orientation="portrait" horizontalDpi="4294967293" verticalDpi="4294967293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C2515D8-3DD9-4FFB-A5BE-A26BBB9D85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C3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outlinePr summaryBelow="0" summaryRight="0"/>
  </sheetPr>
  <dimension ref="A1:O37"/>
  <sheetViews>
    <sheetView showGridLines="0" showRowColHeaders="0" zoomScale="95" zoomScaleNormal="95" workbookViewId="0">
      <selection activeCell="K5" sqref="K5"/>
    </sheetView>
  </sheetViews>
  <sheetFormatPr defaultColWidth="14.5703125" defaultRowHeight="15.75" customHeight="1"/>
  <cols>
    <col min="1" max="2" width="13.42578125" customWidth="1"/>
    <col min="3" max="3" width="14" customWidth="1"/>
    <col min="4" max="5" width="17.85546875" customWidth="1"/>
    <col min="6" max="6" width="14.140625" customWidth="1"/>
    <col min="7" max="7" width="13.42578125" customWidth="1"/>
    <col min="8" max="8" width="3.5703125" customWidth="1"/>
    <col min="9" max="9" width="15.140625" customWidth="1"/>
    <col min="10" max="10" width="17.85546875" customWidth="1"/>
    <col min="11" max="11" width="18.28515625" customWidth="1"/>
    <col min="12" max="15" width="13.42578125" customWidth="1"/>
  </cols>
  <sheetData>
    <row r="1" spans="1:15" ht="30.75" customHeight="1">
      <c r="A1" s="505" t="s">
        <v>84</v>
      </c>
      <c r="B1" s="376"/>
      <c r="C1" s="376"/>
      <c r="D1" s="376"/>
      <c r="E1" s="376"/>
      <c r="F1" s="376"/>
      <c r="G1" s="376"/>
      <c r="H1" s="15"/>
      <c r="I1" s="506" t="s">
        <v>85</v>
      </c>
      <c r="J1" s="376"/>
      <c r="K1" s="376"/>
      <c r="L1" s="376"/>
      <c r="M1" s="376"/>
      <c r="N1" s="376"/>
      <c r="O1" s="376"/>
    </row>
    <row r="2" spans="1:15" ht="27" customHeight="1">
      <c r="A2" s="507">
        <f ca="1">NOW()</f>
        <v>45027.592353009262</v>
      </c>
      <c r="B2" s="376"/>
      <c r="C2" s="376"/>
      <c r="D2" s="376"/>
      <c r="E2" s="376"/>
      <c r="F2" s="376"/>
      <c r="G2" s="376"/>
      <c r="H2" s="15"/>
      <c r="I2" s="508">
        <f ca="1">NOW()</f>
        <v>45027.592353009262</v>
      </c>
      <c r="J2" s="376"/>
      <c r="K2" s="376"/>
      <c r="L2" s="376"/>
      <c r="M2" s="376"/>
      <c r="N2" s="376"/>
      <c r="O2" s="376"/>
    </row>
    <row r="3" spans="1:15">
      <c r="A3" s="16" t="s">
        <v>86</v>
      </c>
      <c r="B3" s="19" t="s">
        <v>87</v>
      </c>
      <c r="C3" s="19" t="s">
        <v>88</v>
      </c>
      <c r="D3" s="19" t="s">
        <v>89</v>
      </c>
      <c r="E3" s="19" t="s">
        <v>90</v>
      </c>
      <c r="F3" s="19" t="s">
        <v>91</v>
      </c>
      <c r="G3" s="17" t="s">
        <v>92</v>
      </c>
      <c r="H3" s="18"/>
      <c r="I3" s="19" t="s">
        <v>93</v>
      </c>
      <c r="J3" s="19" t="s">
        <v>89</v>
      </c>
      <c r="K3" s="19" t="s">
        <v>90</v>
      </c>
      <c r="L3" s="19" t="s">
        <v>94</v>
      </c>
      <c r="M3" s="16" t="s">
        <v>95</v>
      </c>
      <c r="N3" s="19" t="s">
        <v>96</v>
      </c>
      <c r="O3" s="17" t="s">
        <v>97</v>
      </c>
    </row>
    <row r="4" spans="1:15" ht="18">
      <c r="A4" s="20">
        <v>1</v>
      </c>
      <c r="B4" s="74"/>
      <c r="C4" s="74">
        <v>0</v>
      </c>
      <c r="D4" s="126">
        <v>100</v>
      </c>
      <c r="E4" s="127">
        <v>150</v>
      </c>
      <c r="F4" s="128">
        <f t="shared" ref="F4:F34" si="0">SUM(E4-D4)</f>
        <v>50</v>
      </c>
      <c r="G4" s="129">
        <f t="shared" ref="G4:G34" si="1">SUM(((100/D4)*F4)/100)</f>
        <v>0.5</v>
      </c>
      <c r="H4" s="21"/>
      <c r="I4" s="22" t="s">
        <v>98</v>
      </c>
      <c r="J4" s="248">
        <v>300</v>
      </c>
      <c r="K4" s="248">
        <v>250</v>
      </c>
      <c r="L4" s="128">
        <f>SUM(K4:K7-J4:J7)</f>
        <v>-50</v>
      </c>
      <c r="M4" s="129">
        <f>SUM(((100/J4:J7)*L4:L7)/100)</f>
        <v>-0.16666666666666663</v>
      </c>
      <c r="N4" s="130">
        <f>SUM(L4/16)</f>
        <v>-3.125</v>
      </c>
      <c r="O4" s="131">
        <f>SUM(M4/16)</f>
        <v>-1.0416666666666664E-2</v>
      </c>
    </row>
    <row r="5" spans="1:15" ht="18">
      <c r="A5" s="20">
        <v>2</v>
      </c>
      <c r="B5" s="74"/>
      <c r="C5" s="74"/>
      <c r="D5" s="132">
        <f t="shared" ref="D5:D34" si="2">E4</f>
        <v>150</v>
      </c>
      <c r="E5" s="127">
        <v>168</v>
      </c>
      <c r="F5" s="128">
        <f t="shared" si="0"/>
        <v>18</v>
      </c>
      <c r="G5" s="129">
        <f t="shared" si="1"/>
        <v>0.12</v>
      </c>
      <c r="H5" s="21"/>
      <c r="I5" s="22" t="s">
        <v>99</v>
      </c>
      <c r="J5" s="248">
        <v>250</v>
      </c>
      <c r="K5" s="248">
        <v>350</v>
      </c>
      <c r="L5" s="128">
        <f>SUM(K3:K5-J3:J5)</f>
        <v>100</v>
      </c>
      <c r="M5" s="129">
        <f>SUM(((100/J3:J5)*L3:L5)/100)</f>
        <v>0.4</v>
      </c>
      <c r="N5" s="130">
        <f t="shared" ref="N5:N15" si="3">SUM(L5/4)</f>
        <v>25</v>
      </c>
      <c r="O5" s="131">
        <f t="shared" ref="O5:O15" si="4">SUM(M5/4)</f>
        <v>0.1</v>
      </c>
    </row>
    <row r="6" spans="1:15" ht="18">
      <c r="A6" s="20">
        <v>3</v>
      </c>
      <c r="B6" s="74"/>
      <c r="C6" s="74"/>
      <c r="D6" s="132">
        <f t="shared" si="2"/>
        <v>168</v>
      </c>
      <c r="E6" s="127">
        <v>175</v>
      </c>
      <c r="F6" s="128">
        <f t="shared" si="0"/>
        <v>7</v>
      </c>
      <c r="G6" s="129">
        <f t="shared" si="1"/>
        <v>4.1666666666666671E-2</v>
      </c>
      <c r="H6" s="21"/>
      <c r="I6" s="22" t="s">
        <v>100</v>
      </c>
      <c r="J6" s="248">
        <v>250</v>
      </c>
      <c r="K6" s="248">
        <v>200</v>
      </c>
      <c r="L6" s="128">
        <f t="shared" ref="L6:L15" si="5">SUM(K4:K6-J4:J6)</f>
        <v>-50</v>
      </c>
      <c r="M6" s="129">
        <f t="shared" ref="M6:M15" si="6">SUM(((100/J4:J6)*L4:L6)/100)</f>
        <v>-0.2</v>
      </c>
      <c r="N6" s="132">
        <f t="shared" si="3"/>
        <v>-12.5</v>
      </c>
      <c r="O6" s="133">
        <f t="shared" si="4"/>
        <v>-0.05</v>
      </c>
    </row>
    <row r="7" spans="1:15" ht="18">
      <c r="A7" s="20">
        <v>4</v>
      </c>
      <c r="B7" s="74"/>
      <c r="C7" s="74"/>
      <c r="D7" s="132">
        <f t="shared" si="2"/>
        <v>175</v>
      </c>
      <c r="E7" s="127">
        <v>250</v>
      </c>
      <c r="F7" s="128">
        <f t="shared" si="0"/>
        <v>75</v>
      </c>
      <c r="G7" s="129">
        <f t="shared" si="1"/>
        <v>0.42857142857142855</v>
      </c>
      <c r="H7" s="21"/>
      <c r="I7" s="22" t="s">
        <v>101</v>
      </c>
      <c r="J7" s="248">
        <v>300</v>
      </c>
      <c r="K7" s="248">
        <v>450</v>
      </c>
      <c r="L7" s="128">
        <f t="shared" si="5"/>
        <v>150</v>
      </c>
      <c r="M7" s="129">
        <f t="shared" si="6"/>
        <v>0.5</v>
      </c>
      <c r="N7" s="132">
        <f t="shared" si="3"/>
        <v>37.5</v>
      </c>
      <c r="O7" s="133">
        <f t="shared" si="4"/>
        <v>0.125</v>
      </c>
    </row>
    <row r="8" spans="1:15" ht="18">
      <c r="A8" s="20">
        <v>5</v>
      </c>
      <c r="B8" s="74"/>
      <c r="C8" s="74"/>
      <c r="D8" s="132">
        <f t="shared" si="2"/>
        <v>250</v>
      </c>
      <c r="E8" s="127">
        <v>500</v>
      </c>
      <c r="F8" s="128">
        <f t="shared" si="0"/>
        <v>250</v>
      </c>
      <c r="G8" s="129">
        <f t="shared" si="1"/>
        <v>1</v>
      </c>
      <c r="H8" s="21"/>
      <c r="I8" s="22" t="s">
        <v>102</v>
      </c>
      <c r="J8" s="248">
        <v>200</v>
      </c>
      <c r="K8" s="248">
        <v>210</v>
      </c>
      <c r="L8" s="128">
        <f t="shared" si="5"/>
        <v>10</v>
      </c>
      <c r="M8" s="129">
        <f t="shared" si="6"/>
        <v>0.05</v>
      </c>
      <c r="N8" s="132">
        <f t="shared" si="3"/>
        <v>2.5</v>
      </c>
      <c r="O8" s="133">
        <f t="shared" si="4"/>
        <v>1.2500000000000001E-2</v>
      </c>
    </row>
    <row r="9" spans="1:15" ht="18">
      <c r="A9" s="20">
        <v>6</v>
      </c>
      <c r="B9" s="74"/>
      <c r="C9" s="74"/>
      <c r="D9" s="132">
        <f t="shared" si="2"/>
        <v>500</v>
      </c>
      <c r="E9" s="127">
        <v>250</v>
      </c>
      <c r="F9" s="128">
        <f t="shared" si="0"/>
        <v>-250</v>
      </c>
      <c r="G9" s="129">
        <f t="shared" si="1"/>
        <v>-0.5</v>
      </c>
      <c r="H9" s="21"/>
      <c r="I9" s="22" t="s">
        <v>103</v>
      </c>
      <c r="J9" s="248">
        <f t="shared" ref="J9:J14" si="7">K8</f>
        <v>210</v>
      </c>
      <c r="K9" s="248">
        <v>7499</v>
      </c>
      <c r="L9" s="128">
        <f t="shared" si="5"/>
        <v>7289</v>
      </c>
      <c r="M9" s="129">
        <f t="shared" si="6"/>
        <v>34.709523809523809</v>
      </c>
      <c r="N9" s="132">
        <f t="shared" si="3"/>
        <v>1822.25</v>
      </c>
      <c r="O9" s="133">
        <f t="shared" si="4"/>
        <v>8.6773809523809522</v>
      </c>
    </row>
    <row r="10" spans="1:15" ht="18">
      <c r="A10" s="20">
        <v>7</v>
      </c>
      <c r="B10" s="74"/>
      <c r="C10" s="74"/>
      <c r="D10" s="132">
        <f t="shared" si="2"/>
        <v>250</v>
      </c>
      <c r="E10" s="127">
        <v>400</v>
      </c>
      <c r="F10" s="128">
        <f t="shared" si="0"/>
        <v>150</v>
      </c>
      <c r="G10" s="129">
        <f t="shared" si="1"/>
        <v>0.6</v>
      </c>
      <c r="H10" s="21"/>
      <c r="I10" s="22" t="s">
        <v>104</v>
      </c>
      <c r="J10" s="248">
        <f t="shared" si="7"/>
        <v>7499</v>
      </c>
      <c r="K10" s="248">
        <v>8000</v>
      </c>
      <c r="L10" s="128">
        <f t="shared" si="5"/>
        <v>501</v>
      </c>
      <c r="M10" s="129">
        <f t="shared" si="6"/>
        <v>6.6808907854380581E-2</v>
      </c>
      <c r="N10" s="132">
        <f t="shared" si="3"/>
        <v>125.25</v>
      </c>
      <c r="O10" s="133">
        <f t="shared" si="4"/>
        <v>1.6702226963595145E-2</v>
      </c>
    </row>
    <row r="11" spans="1:15" ht="18">
      <c r="A11" s="20">
        <v>8</v>
      </c>
      <c r="B11" s="74"/>
      <c r="C11" s="74"/>
      <c r="D11" s="132">
        <f t="shared" si="2"/>
        <v>400</v>
      </c>
      <c r="E11" s="127">
        <v>450</v>
      </c>
      <c r="F11" s="128">
        <f t="shared" si="0"/>
        <v>50</v>
      </c>
      <c r="G11" s="129">
        <f t="shared" si="1"/>
        <v>0.125</v>
      </c>
      <c r="H11" s="21"/>
      <c r="I11" s="22" t="s">
        <v>105</v>
      </c>
      <c r="J11" s="248">
        <f t="shared" si="7"/>
        <v>8000</v>
      </c>
      <c r="K11" s="248">
        <v>9000</v>
      </c>
      <c r="L11" s="128">
        <f t="shared" si="5"/>
        <v>1000</v>
      </c>
      <c r="M11" s="129">
        <f t="shared" si="6"/>
        <v>0.125</v>
      </c>
      <c r="N11" s="132">
        <f t="shared" si="3"/>
        <v>250</v>
      </c>
      <c r="O11" s="133">
        <f t="shared" si="4"/>
        <v>3.125E-2</v>
      </c>
    </row>
    <row r="12" spans="1:15" ht="18">
      <c r="A12" s="20">
        <v>9</v>
      </c>
      <c r="B12" s="74"/>
      <c r="C12" s="74"/>
      <c r="D12" s="132">
        <f t="shared" si="2"/>
        <v>450</v>
      </c>
      <c r="E12" s="127">
        <v>590</v>
      </c>
      <c r="F12" s="128">
        <f t="shared" si="0"/>
        <v>140</v>
      </c>
      <c r="G12" s="129">
        <f t="shared" si="1"/>
        <v>0.31111111111111112</v>
      </c>
      <c r="H12" s="21"/>
      <c r="I12" s="22" t="s">
        <v>106</v>
      </c>
      <c r="J12" s="248">
        <f t="shared" si="7"/>
        <v>9000</v>
      </c>
      <c r="K12" s="248">
        <v>10000</v>
      </c>
      <c r="L12" s="128">
        <f t="shared" si="5"/>
        <v>1000</v>
      </c>
      <c r="M12" s="129">
        <f t="shared" si="6"/>
        <v>0.1111111111111111</v>
      </c>
      <c r="N12" s="132">
        <f t="shared" si="3"/>
        <v>250</v>
      </c>
      <c r="O12" s="133">
        <f t="shared" si="4"/>
        <v>2.7777777777777776E-2</v>
      </c>
    </row>
    <row r="13" spans="1:15" ht="18">
      <c r="A13" s="20">
        <v>10</v>
      </c>
      <c r="B13" s="74"/>
      <c r="C13" s="74"/>
      <c r="D13" s="132">
        <f t="shared" si="2"/>
        <v>590</v>
      </c>
      <c r="E13" s="127">
        <v>532</v>
      </c>
      <c r="F13" s="128">
        <f t="shared" si="0"/>
        <v>-58</v>
      </c>
      <c r="G13" s="129">
        <f t="shared" si="1"/>
        <v>-9.8305084745762703E-2</v>
      </c>
      <c r="H13" s="21"/>
      <c r="I13" s="22" t="s">
        <v>107</v>
      </c>
      <c r="J13" s="248">
        <f t="shared" si="7"/>
        <v>10000</v>
      </c>
      <c r="K13" s="248">
        <v>10200</v>
      </c>
      <c r="L13" s="128">
        <f t="shared" si="5"/>
        <v>200</v>
      </c>
      <c r="M13" s="129">
        <f t="shared" si="6"/>
        <v>0.02</v>
      </c>
      <c r="N13" s="132">
        <f t="shared" si="3"/>
        <v>50</v>
      </c>
      <c r="O13" s="133">
        <f t="shared" si="4"/>
        <v>5.0000000000000001E-3</v>
      </c>
    </row>
    <row r="14" spans="1:15" ht="18">
      <c r="A14" s="20">
        <v>11</v>
      </c>
      <c r="B14" s="74"/>
      <c r="C14" s="74"/>
      <c r="D14" s="132">
        <f>E13</f>
        <v>532</v>
      </c>
      <c r="E14" s="127">
        <v>900</v>
      </c>
      <c r="F14" s="128">
        <f t="shared" si="0"/>
        <v>368</v>
      </c>
      <c r="G14" s="129">
        <f t="shared" si="1"/>
        <v>0.69172932330827064</v>
      </c>
      <c r="H14" s="21"/>
      <c r="I14" s="22" t="s">
        <v>108</v>
      </c>
      <c r="J14" s="248">
        <f t="shared" si="7"/>
        <v>10200</v>
      </c>
      <c r="K14" s="248">
        <v>9800</v>
      </c>
      <c r="L14" s="128">
        <f t="shared" si="5"/>
        <v>-400</v>
      </c>
      <c r="M14" s="129">
        <f t="shared" si="6"/>
        <v>-3.9215686274509803E-2</v>
      </c>
      <c r="N14" s="132">
        <f t="shared" si="3"/>
        <v>-100</v>
      </c>
      <c r="O14" s="133">
        <f t="shared" si="4"/>
        <v>-9.8039215686274508E-3</v>
      </c>
    </row>
    <row r="15" spans="1:15" ht="18">
      <c r="A15" s="20">
        <v>12</v>
      </c>
      <c r="B15" s="74"/>
      <c r="C15" s="74"/>
      <c r="D15" s="132">
        <f t="shared" si="2"/>
        <v>900</v>
      </c>
      <c r="E15" s="127">
        <v>898.93333333333305</v>
      </c>
      <c r="F15" s="128">
        <f t="shared" si="0"/>
        <v>-1.0666666666669471</v>
      </c>
      <c r="G15" s="129">
        <f t="shared" si="1"/>
        <v>-1.1851851851854966E-3</v>
      </c>
      <c r="H15" s="21"/>
      <c r="I15" s="125" t="s">
        <v>109</v>
      </c>
      <c r="J15" s="249">
        <f>K14</f>
        <v>9800</v>
      </c>
      <c r="K15" s="249">
        <v>11563</v>
      </c>
      <c r="L15" s="134">
        <f t="shared" si="5"/>
        <v>1763</v>
      </c>
      <c r="M15" s="135">
        <f t="shared" si="6"/>
        <v>0.17989795918367346</v>
      </c>
      <c r="N15" s="132">
        <f t="shared" si="3"/>
        <v>440.75</v>
      </c>
      <c r="O15" s="133">
        <f t="shared" si="4"/>
        <v>4.4974489795918365E-2</v>
      </c>
    </row>
    <row r="16" spans="1:15" ht="18">
      <c r="A16" s="20">
        <v>13</v>
      </c>
      <c r="B16" s="74"/>
      <c r="C16" s="74"/>
      <c r="D16" s="132">
        <f t="shared" si="2"/>
        <v>898.93333333333305</v>
      </c>
      <c r="E16" s="127">
        <v>1007.10476190476</v>
      </c>
      <c r="F16" s="128">
        <f t="shared" si="0"/>
        <v>108.17142857142699</v>
      </c>
      <c r="G16" s="129">
        <f t="shared" si="1"/>
        <v>0.12033309318981054</v>
      </c>
      <c r="H16" s="21"/>
      <c r="I16" s="23"/>
      <c r="J16" s="24"/>
      <c r="K16" s="24"/>
      <c r="L16" s="24"/>
      <c r="M16" s="25"/>
      <c r="N16" s="24"/>
      <c r="O16" s="26"/>
    </row>
    <row r="17" spans="1:15" ht="18">
      <c r="A17" s="20">
        <v>14</v>
      </c>
      <c r="B17" s="74"/>
      <c r="C17" s="74"/>
      <c r="D17" s="132">
        <f t="shared" si="2"/>
        <v>1007.10476190476</v>
      </c>
      <c r="E17" s="127">
        <v>1115.2761904761901</v>
      </c>
      <c r="F17" s="128">
        <f t="shared" si="0"/>
        <v>108.17142857143006</v>
      </c>
      <c r="G17" s="129">
        <f t="shared" si="1"/>
        <v>0.10740831804512867</v>
      </c>
      <c r="H17" s="21"/>
      <c r="I17" s="27"/>
      <c r="J17" s="27"/>
      <c r="K17" s="27"/>
      <c r="L17" s="27"/>
      <c r="M17" s="27"/>
      <c r="N17" s="27"/>
      <c r="O17" s="27"/>
    </row>
    <row r="18" spans="1:15" ht="18">
      <c r="A18" s="20">
        <v>15</v>
      </c>
      <c r="B18" s="74"/>
      <c r="C18" s="74"/>
      <c r="D18" s="132">
        <f t="shared" si="2"/>
        <v>1115.2761904761901</v>
      </c>
      <c r="E18" s="127">
        <v>1223.44761904762</v>
      </c>
      <c r="F18" s="128">
        <f t="shared" si="0"/>
        <v>108.17142857142994</v>
      </c>
      <c r="G18" s="129">
        <f t="shared" si="1"/>
        <v>9.6990709113268098E-2</v>
      </c>
      <c r="H18" s="21"/>
      <c r="I18" s="509" t="s">
        <v>110</v>
      </c>
      <c r="J18" s="376"/>
      <c r="K18" s="509" t="s">
        <v>4</v>
      </c>
      <c r="L18" s="376"/>
      <c r="M18" s="509" t="s">
        <v>111</v>
      </c>
      <c r="N18" s="376"/>
      <c r="O18" s="376"/>
    </row>
    <row r="19" spans="1:15" ht="18">
      <c r="A19" s="20">
        <v>16</v>
      </c>
      <c r="B19" s="74"/>
      <c r="C19" s="74"/>
      <c r="D19" s="132">
        <f t="shared" si="2"/>
        <v>1223.44761904762</v>
      </c>
      <c r="E19" s="127">
        <v>1331.61904761905</v>
      </c>
      <c r="F19" s="128">
        <f t="shared" si="0"/>
        <v>108.17142857142994</v>
      </c>
      <c r="G19" s="129">
        <f t="shared" si="1"/>
        <v>8.8415251202691336E-2</v>
      </c>
      <c r="H19" s="21"/>
      <c r="I19" s="484">
        <v>0.1</v>
      </c>
      <c r="J19" s="485"/>
      <c r="K19" s="488">
        <v>300</v>
      </c>
      <c r="L19" s="485"/>
      <c r="M19" s="489">
        <f>(I19*K19)+K19</f>
        <v>330</v>
      </c>
      <c r="N19" s="490"/>
      <c r="O19" s="491"/>
    </row>
    <row r="20" spans="1:15" ht="18">
      <c r="A20" s="20">
        <v>17</v>
      </c>
      <c r="B20" s="74"/>
      <c r="C20" s="74"/>
      <c r="D20" s="132">
        <f t="shared" si="2"/>
        <v>1331.61904761905</v>
      </c>
      <c r="E20" s="127">
        <v>1439.7904761904699</v>
      </c>
      <c r="F20" s="128">
        <f t="shared" si="0"/>
        <v>108.17142857141994</v>
      </c>
      <c r="G20" s="129">
        <f t="shared" si="1"/>
        <v>8.1233013874975488E-2</v>
      </c>
      <c r="H20" s="21"/>
      <c r="I20" s="486"/>
      <c r="J20" s="487"/>
      <c r="K20" s="486"/>
      <c r="L20" s="487"/>
      <c r="M20" s="492"/>
      <c r="N20" s="493"/>
      <c r="O20" s="494"/>
    </row>
    <row r="21" spans="1:15" ht="18">
      <c r="A21" s="20">
        <v>18</v>
      </c>
      <c r="B21" s="74"/>
      <c r="C21" s="74"/>
      <c r="D21" s="132">
        <f t="shared" si="2"/>
        <v>1439.7904761904699</v>
      </c>
      <c r="E21" s="127">
        <v>1547.9619047619001</v>
      </c>
      <c r="F21" s="128">
        <f t="shared" si="0"/>
        <v>108.17142857143017</v>
      </c>
      <c r="G21" s="129">
        <f t="shared" si="1"/>
        <v>7.5129979229783539E-2</v>
      </c>
      <c r="H21" s="21"/>
      <c r="I21" s="496" t="s">
        <v>112</v>
      </c>
      <c r="J21" s="496"/>
      <c r="K21" s="496" t="s">
        <v>15</v>
      </c>
      <c r="L21" s="496"/>
      <c r="M21" s="496" t="s">
        <v>264</v>
      </c>
      <c r="N21" s="496"/>
      <c r="O21" s="496"/>
    </row>
    <row r="22" spans="1:15" ht="18">
      <c r="A22" s="20">
        <v>19</v>
      </c>
      <c r="B22" s="74"/>
      <c r="C22" s="74"/>
      <c r="D22" s="132">
        <f t="shared" si="2"/>
        <v>1547.9619047619001</v>
      </c>
      <c r="E22" s="127">
        <v>1656.13333333333</v>
      </c>
      <c r="F22" s="128">
        <f t="shared" si="0"/>
        <v>108.17142857142994</v>
      </c>
      <c r="G22" s="129">
        <f t="shared" si="1"/>
        <v>6.9879903529065424E-2</v>
      </c>
      <c r="H22" s="21"/>
      <c r="I22" s="501">
        <f>(K22-K19)/K19*100</f>
        <v>124.33333333333334</v>
      </c>
      <c r="J22" s="502"/>
      <c r="K22" s="497">
        <v>673</v>
      </c>
      <c r="L22" s="498"/>
      <c r="M22" s="478">
        <f>K22-M19</f>
        <v>343</v>
      </c>
      <c r="N22" s="479"/>
      <c r="O22" s="480"/>
    </row>
    <row r="23" spans="1:15" ht="17.45" customHeight="1">
      <c r="A23" s="20">
        <v>20</v>
      </c>
      <c r="B23" s="74"/>
      <c r="C23" s="74"/>
      <c r="D23" s="132">
        <f t="shared" si="2"/>
        <v>1656.13333333333</v>
      </c>
      <c r="E23" s="127">
        <v>1764.30476190476</v>
      </c>
      <c r="F23" s="128">
        <f t="shared" si="0"/>
        <v>108.17142857142994</v>
      </c>
      <c r="G23" s="129">
        <f t="shared" si="1"/>
        <v>6.5315652063901955E-2</v>
      </c>
      <c r="H23" s="21"/>
      <c r="I23" s="503"/>
      <c r="J23" s="504"/>
      <c r="K23" s="499"/>
      <c r="L23" s="500"/>
      <c r="M23" s="481"/>
      <c r="N23" s="482"/>
      <c r="O23" s="483"/>
    </row>
    <row r="24" spans="1:15" ht="17.45" customHeight="1">
      <c r="A24" s="20">
        <v>21</v>
      </c>
      <c r="B24" s="74"/>
      <c r="C24" s="74"/>
      <c r="D24" s="132">
        <f t="shared" si="2"/>
        <v>1764.30476190476</v>
      </c>
      <c r="E24" s="127">
        <v>1872.4761904761899</v>
      </c>
      <c r="F24" s="128">
        <f t="shared" si="0"/>
        <v>108.17142857142994</v>
      </c>
      <c r="G24" s="129">
        <f t="shared" si="1"/>
        <v>6.1311078962711096E-2</v>
      </c>
      <c r="H24" s="21"/>
      <c r="I24" s="155"/>
      <c r="J24" s="155"/>
      <c r="K24" s="155"/>
      <c r="L24" s="155"/>
      <c r="M24" s="155"/>
      <c r="N24" s="155"/>
      <c r="O24" s="155"/>
    </row>
    <row r="25" spans="1:15" ht="17.100000000000001" customHeight="1">
      <c r="A25" s="20">
        <v>22</v>
      </c>
      <c r="B25" s="74"/>
      <c r="C25" s="74"/>
      <c r="D25" s="132">
        <f t="shared" si="2"/>
        <v>1872.4761904761899</v>
      </c>
      <c r="E25" s="127">
        <v>1980.6476190476201</v>
      </c>
      <c r="F25" s="128">
        <f t="shared" si="0"/>
        <v>108.17142857143017</v>
      </c>
      <c r="G25" s="129">
        <f t="shared" si="1"/>
        <v>5.776918773205926E-2</v>
      </c>
      <c r="H25" s="21"/>
      <c r="I25" s="155"/>
      <c r="J25" s="495" t="s">
        <v>114</v>
      </c>
      <c r="K25" s="376"/>
      <c r="L25" s="376"/>
      <c r="M25" s="376"/>
      <c r="N25" s="376"/>
      <c r="O25" s="155"/>
    </row>
    <row r="26" spans="1:15" ht="17.45" customHeight="1">
      <c r="A26" s="20">
        <v>23</v>
      </c>
      <c r="B26" s="74"/>
      <c r="C26" s="74"/>
      <c r="D26" s="132">
        <f t="shared" si="2"/>
        <v>1980.6476190476201</v>
      </c>
      <c r="E26" s="127">
        <v>2088.8190476190498</v>
      </c>
      <c r="F26" s="128">
        <f t="shared" si="0"/>
        <v>108.17142857142971</v>
      </c>
      <c r="G26" s="129">
        <f t="shared" si="1"/>
        <v>5.4614171410986859E-2</v>
      </c>
      <c r="H26" s="21"/>
      <c r="I26" s="155"/>
      <c r="J26" s="376"/>
      <c r="K26" s="376"/>
      <c r="L26" s="376"/>
      <c r="M26" s="376"/>
      <c r="N26" s="376"/>
      <c r="O26" s="155"/>
    </row>
    <row r="27" spans="1:15" ht="17.45" customHeight="1">
      <c r="A27" s="20">
        <v>24</v>
      </c>
      <c r="B27" s="74"/>
      <c r="C27" s="74"/>
      <c r="D27" s="132">
        <f t="shared" si="2"/>
        <v>2088.8190476190498</v>
      </c>
      <c r="E27" s="127">
        <v>2196.99047619047</v>
      </c>
      <c r="F27" s="128">
        <f t="shared" si="0"/>
        <v>108.17142857142017</v>
      </c>
      <c r="G27" s="129">
        <f t="shared" si="1"/>
        <v>5.1785925973204749E-2</v>
      </c>
      <c r="H27" s="21"/>
      <c r="I27" s="155"/>
      <c r="J27" s="155"/>
      <c r="K27" s="155"/>
      <c r="L27" s="155"/>
      <c r="M27" s="155"/>
      <c r="N27" s="155"/>
      <c r="O27" s="155"/>
    </row>
    <row r="28" spans="1:15" ht="17.45" customHeight="1">
      <c r="A28" s="20">
        <v>25</v>
      </c>
      <c r="B28" s="74"/>
      <c r="C28" s="74"/>
      <c r="D28" s="132">
        <f t="shared" si="2"/>
        <v>2196.99047619047</v>
      </c>
      <c r="E28" s="127">
        <v>2305.1619047619001</v>
      </c>
      <c r="F28" s="128">
        <f t="shared" si="0"/>
        <v>108.17142857143017</v>
      </c>
      <c r="G28" s="129">
        <f t="shared" si="1"/>
        <v>4.923618456416657E-2</v>
      </c>
      <c r="H28" s="21"/>
      <c r="I28" s="155"/>
      <c r="J28" s="155"/>
      <c r="K28" s="155"/>
      <c r="L28" s="155"/>
      <c r="M28" s="155"/>
      <c r="N28" s="155"/>
      <c r="O28" s="155"/>
    </row>
    <row r="29" spans="1:15" ht="17.45" customHeight="1">
      <c r="A29" s="20">
        <v>26</v>
      </c>
      <c r="B29" s="74"/>
      <c r="C29" s="74"/>
      <c r="D29" s="132">
        <f t="shared" si="2"/>
        <v>2305.1619047619001</v>
      </c>
      <c r="E29" s="127">
        <v>2413.3333333333298</v>
      </c>
      <c r="F29" s="128">
        <f t="shared" si="0"/>
        <v>108.17142857142971</v>
      </c>
      <c r="G29" s="129">
        <f t="shared" si="1"/>
        <v>4.6925740160799131E-2</v>
      </c>
      <c r="H29" s="21"/>
      <c r="I29" s="155"/>
      <c r="J29" s="155"/>
      <c r="K29" s="155"/>
      <c r="L29" s="155"/>
      <c r="M29" s="155"/>
      <c r="N29" s="155"/>
      <c r="O29" s="155"/>
    </row>
    <row r="30" spans="1:15" ht="17.45" customHeight="1">
      <c r="A30" s="20">
        <v>27</v>
      </c>
      <c r="B30" s="74"/>
      <c r="C30" s="74"/>
      <c r="D30" s="132">
        <f t="shared" si="2"/>
        <v>2413.3333333333298</v>
      </c>
      <c r="E30" s="127">
        <v>2521.50476190476</v>
      </c>
      <c r="F30" s="128">
        <f t="shared" si="0"/>
        <v>108.17142857143017</v>
      </c>
      <c r="G30" s="129">
        <f t="shared" si="1"/>
        <v>4.4822415153907592E-2</v>
      </c>
      <c r="H30" s="21"/>
      <c r="I30" s="155"/>
      <c r="J30" s="155"/>
      <c r="K30" s="155"/>
      <c r="L30" s="155"/>
      <c r="M30" s="155"/>
      <c r="N30" s="155"/>
      <c r="O30" s="155"/>
    </row>
    <row r="31" spans="1:15" ht="17.45" customHeight="1">
      <c r="A31" s="20">
        <v>28</v>
      </c>
      <c r="B31" s="74"/>
      <c r="C31" s="74"/>
      <c r="D31" s="132">
        <f t="shared" si="2"/>
        <v>2521.50476190476</v>
      </c>
      <c r="E31" s="127">
        <v>2629.6761904761902</v>
      </c>
      <c r="F31" s="128">
        <f t="shared" si="0"/>
        <v>108.17142857143017</v>
      </c>
      <c r="G31" s="129">
        <f t="shared" si="1"/>
        <v>4.2899553554567475E-2</v>
      </c>
      <c r="H31" s="21"/>
      <c r="I31" s="155"/>
      <c r="J31" s="155"/>
      <c r="K31" s="155"/>
      <c r="L31" s="155"/>
      <c r="M31" s="155"/>
      <c r="N31" s="155"/>
      <c r="O31" s="155"/>
    </row>
    <row r="32" spans="1:15" ht="17.45" customHeight="1">
      <c r="A32" s="20">
        <v>29</v>
      </c>
      <c r="B32" s="74"/>
      <c r="C32" s="74"/>
      <c r="D32" s="132">
        <f t="shared" si="2"/>
        <v>2629.6761904761902</v>
      </c>
      <c r="E32" s="127">
        <v>2737.8476190476199</v>
      </c>
      <c r="F32" s="128">
        <f t="shared" si="0"/>
        <v>108.17142857142971</v>
      </c>
      <c r="G32" s="129">
        <f t="shared" si="1"/>
        <v>4.1134885338046774E-2</v>
      </c>
      <c r="H32" s="21"/>
      <c r="I32" s="155"/>
      <c r="J32" s="155"/>
      <c r="K32" s="155"/>
      <c r="L32" s="155"/>
      <c r="M32" s="155"/>
      <c r="N32" s="155"/>
      <c r="O32" s="155"/>
    </row>
    <row r="33" spans="1:15" ht="17.45" customHeight="1">
      <c r="A33" s="28">
        <v>30</v>
      </c>
      <c r="B33" s="74"/>
      <c r="C33" s="74"/>
      <c r="D33" s="132">
        <f t="shared" si="2"/>
        <v>2737.8476190476199</v>
      </c>
      <c r="E33" s="127">
        <v>2846.0190476190501</v>
      </c>
      <c r="F33" s="128">
        <f t="shared" si="0"/>
        <v>108.17142857143017</v>
      </c>
      <c r="G33" s="129">
        <f t="shared" si="1"/>
        <v>3.9509660004035718E-2</v>
      </c>
      <c r="H33" s="21"/>
      <c r="I33" s="155"/>
      <c r="J33" s="155"/>
      <c r="K33" s="155"/>
      <c r="L33" s="155"/>
      <c r="M33" s="155"/>
      <c r="N33" s="155"/>
      <c r="O33" s="155"/>
    </row>
    <row r="34" spans="1:15" ht="17.45" customHeight="1">
      <c r="A34" s="28">
        <v>31</v>
      </c>
      <c r="B34" s="74"/>
      <c r="C34" s="74"/>
      <c r="D34" s="132">
        <f t="shared" si="2"/>
        <v>2846.0190476190501</v>
      </c>
      <c r="E34" s="127">
        <v>2954.1904761904698</v>
      </c>
      <c r="F34" s="128">
        <f t="shared" si="0"/>
        <v>108.17142857141971</v>
      </c>
      <c r="G34" s="129">
        <f t="shared" si="1"/>
        <v>3.8007977726612484E-2</v>
      </c>
      <c r="H34" s="21"/>
      <c r="I34" s="155"/>
      <c r="J34" s="155"/>
      <c r="K34" s="155"/>
      <c r="L34" s="155"/>
      <c r="M34" s="155"/>
      <c r="N34" s="155"/>
      <c r="O34" s="155"/>
    </row>
    <row r="35" spans="1:15" ht="2.4500000000000002" customHeight="1">
      <c r="A35" s="29"/>
      <c r="B35" s="31"/>
      <c r="C35" s="31"/>
      <c r="D35" s="30"/>
      <c r="E35" s="31"/>
      <c r="F35" s="47"/>
      <c r="G35" s="48"/>
      <c r="H35" s="21"/>
      <c r="I35" s="155"/>
      <c r="J35" s="155"/>
      <c r="K35" s="155"/>
      <c r="L35" s="155"/>
      <c r="M35" s="155"/>
      <c r="N35" s="155"/>
      <c r="O35" s="155"/>
    </row>
    <row r="36" spans="1:15" ht="12.75">
      <c r="A36" s="32"/>
      <c r="B36" s="34"/>
      <c r="C36" s="34"/>
      <c r="D36" s="33"/>
      <c r="E36" s="34"/>
      <c r="F36" s="35"/>
      <c r="G36" s="36"/>
      <c r="H36" s="37"/>
      <c r="I36" s="38"/>
      <c r="J36" s="38"/>
      <c r="K36" s="38"/>
      <c r="L36" s="38"/>
      <c r="M36" s="38"/>
      <c r="N36" s="38"/>
      <c r="O36" s="39"/>
    </row>
    <row r="37" spans="1:15" ht="12.75">
      <c r="A37" s="32"/>
      <c r="B37" s="34"/>
      <c r="C37" s="34"/>
      <c r="D37" s="33"/>
      <c r="E37" s="34"/>
      <c r="F37" s="35"/>
      <c r="G37" s="36"/>
      <c r="H37" s="37"/>
      <c r="I37" s="38"/>
      <c r="J37" s="38"/>
      <c r="K37" s="38"/>
      <c r="L37" s="38"/>
      <c r="M37" s="38"/>
      <c r="N37" s="38"/>
      <c r="O37" s="39"/>
    </row>
  </sheetData>
  <sheetProtection selectLockedCells="1"/>
  <mergeCells count="17">
    <mergeCell ref="A1:G1"/>
    <mergeCell ref="I1:O1"/>
    <mergeCell ref="A2:G2"/>
    <mergeCell ref="I2:O2"/>
    <mergeCell ref="I18:J18"/>
    <mergeCell ref="K18:L18"/>
    <mergeCell ref="M18:O18"/>
    <mergeCell ref="M22:O23"/>
    <mergeCell ref="I19:J20"/>
    <mergeCell ref="K19:L20"/>
    <mergeCell ref="M19:O20"/>
    <mergeCell ref="J25:N26"/>
    <mergeCell ref="K21:L21"/>
    <mergeCell ref="K22:L23"/>
    <mergeCell ref="I21:J21"/>
    <mergeCell ref="M21:O21"/>
    <mergeCell ref="I22:J23"/>
  </mergeCells>
  <conditionalFormatting sqref="I1:J1 A2:A37">
    <cfRule type="cellIs" dxfId="32" priority="15" operator="equal">
      <formula>"Live"</formula>
    </cfRule>
  </conditionalFormatting>
  <conditionalFormatting sqref="I1:J1 A2:A37">
    <cfRule type="cellIs" dxfId="31" priority="16" operator="equal">
      <formula>"Closed"</formula>
    </cfRule>
  </conditionalFormatting>
  <conditionalFormatting sqref="F4:G34">
    <cfRule type="cellIs" dxfId="30" priority="11" operator="lessThan">
      <formula>0</formula>
    </cfRule>
    <cfRule type="cellIs" dxfId="29" priority="12" operator="greaterThan">
      <formula>0</formula>
    </cfRule>
  </conditionalFormatting>
  <conditionalFormatting sqref="L4:M15">
    <cfRule type="cellIs" dxfId="28" priority="7" operator="equal">
      <formula>0</formula>
    </cfRule>
    <cfRule type="cellIs" dxfId="27" priority="9" operator="lessThan">
      <formula>0</formula>
    </cfRule>
    <cfRule type="cellIs" dxfId="26" priority="10" operator="greaterThan">
      <formula>0</formula>
    </cfRule>
  </conditionalFormatting>
  <conditionalFormatting sqref="F4:G35">
    <cfRule type="cellIs" dxfId="25" priority="8" operator="equal">
      <formula>0</formula>
    </cfRule>
  </conditionalFormatting>
  <conditionalFormatting sqref="I22:J23">
    <cfRule type="cellIs" dxfId="24" priority="5" operator="lessThan">
      <formula>0</formula>
    </cfRule>
    <cfRule type="cellIs" dxfId="23" priority="6" operator="greaterThan">
      <formula>0</formula>
    </cfRule>
  </conditionalFormatting>
  <conditionalFormatting sqref="M22:O23">
    <cfRule type="cellIs" dxfId="22" priority="3" operator="lessThan">
      <formula>0</formula>
    </cfRule>
    <cfRule type="cellIs" dxfId="21" priority="4" operator="greaterThan">
      <formula>0</formula>
    </cfRule>
  </conditionalFormatting>
  <conditionalFormatting sqref="N4:O15">
    <cfRule type="cellIs" dxfId="20" priority="1" operator="lessThan">
      <formula>0</formula>
    </cfRule>
    <cfRule type="cellIs" dxfId="19" priority="2" operator="greaterThan">
      <formula>0</formula>
    </cfRule>
  </conditionalFormatting>
  <pageMargins left="0.7" right="0.7" top="0.75" bottom="0.75" header="0.3" footer="0.3"/>
  <pageSetup orientation="portrait" horizontalDpi="4294967293" vertic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00B0F0"/>
    <outlinePr summaryBelow="0" summaryRight="0"/>
  </sheetPr>
  <dimension ref="A1:O37"/>
  <sheetViews>
    <sheetView showGridLines="0" showRowColHeaders="0" zoomScale="90" zoomScaleNormal="90" workbookViewId="0">
      <selection activeCell="B7" sqref="B7"/>
    </sheetView>
  </sheetViews>
  <sheetFormatPr defaultColWidth="14.5703125" defaultRowHeight="15.75" customHeight="1"/>
  <cols>
    <col min="1" max="1" width="13.42578125" customWidth="1"/>
    <col min="2" max="2" width="11.85546875" customWidth="1"/>
    <col min="3" max="3" width="15.5703125" customWidth="1"/>
    <col min="4" max="4" width="18.85546875" customWidth="1"/>
    <col min="5" max="5" width="17.85546875" customWidth="1"/>
    <col min="6" max="6" width="17.140625" customWidth="1"/>
    <col min="7" max="7" width="16" customWidth="1"/>
    <col min="8" max="8" width="3.5703125" customWidth="1"/>
    <col min="9" max="9" width="13.42578125" customWidth="1"/>
    <col min="10" max="10" width="17.7109375" customWidth="1"/>
    <col min="11" max="11" width="17.5703125" customWidth="1"/>
    <col min="12" max="12" width="17" customWidth="1"/>
    <col min="13" max="13" width="13.85546875" customWidth="1"/>
    <col min="14" max="14" width="17.5703125" customWidth="1"/>
    <col min="15" max="15" width="12.140625" customWidth="1"/>
  </cols>
  <sheetData>
    <row r="1" spans="1:15" ht="37.5" customHeight="1">
      <c r="A1" s="505" t="s">
        <v>84</v>
      </c>
      <c r="B1" s="376"/>
      <c r="C1" s="376"/>
      <c r="D1" s="376"/>
      <c r="E1" s="376"/>
      <c r="F1" s="376"/>
      <c r="G1" s="376"/>
      <c r="H1" s="15"/>
      <c r="I1" s="506" t="s">
        <v>85</v>
      </c>
      <c r="J1" s="376"/>
      <c r="K1" s="376"/>
      <c r="L1" s="376"/>
      <c r="M1" s="376"/>
      <c r="N1" s="376"/>
      <c r="O1" s="376"/>
    </row>
    <row r="2" spans="1:15" ht="34.5" customHeight="1">
      <c r="A2" s="507">
        <f ca="1">NOW()</f>
        <v>45027.592353009262</v>
      </c>
      <c r="B2" s="376"/>
      <c r="C2" s="376"/>
      <c r="D2" s="376"/>
      <c r="E2" s="376"/>
      <c r="F2" s="376"/>
      <c r="G2" s="376"/>
      <c r="H2" s="15"/>
      <c r="I2" s="508">
        <f ca="1">NOW()</f>
        <v>45027.592353009262</v>
      </c>
      <c r="J2" s="376"/>
      <c r="K2" s="376"/>
      <c r="L2" s="376"/>
      <c r="M2" s="376"/>
      <c r="N2" s="376"/>
      <c r="O2" s="376"/>
    </row>
    <row r="3" spans="1:15">
      <c r="A3" s="16" t="s">
        <v>86</v>
      </c>
      <c r="B3" s="16" t="s">
        <v>115</v>
      </c>
      <c r="C3" s="52" t="s">
        <v>116</v>
      </c>
      <c r="D3" s="52" t="s">
        <v>89</v>
      </c>
      <c r="E3" s="52" t="s">
        <v>90</v>
      </c>
      <c r="F3" s="52" t="s">
        <v>91</v>
      </c>
      <c r="G3" s="52" t="s">
        <v>92</v>
      </c>
      <c r="H3" s="51"/>
      <c r="I3" s="52" t="s">
        <v>93</v>
      </c>
      <c r="J3" s="52" t="s">
        <v>89</v>
      </c>
      <c r="K3" s="52" t="s">
        <v>90</v>
      </c>
      <c r="L3" s="52" t="s">
        <v>94</v>
      </c>
      <c r="M3" s="52" t="s">
        <v>95</v>
      </c>
      <c r="N3" s="52" t="s">
        <v>96</v>
      </c>
      <c r="O3" s="52" t="s">
        <v>97</v>
      </c>
    </row>
    <row r="4" spans="1:15" s="64" customFormat="1" ht="18" customHeight="1">
      <c r="A4" s="62">
        <v>1</v>
      </c>
      <c r="B4" s="75"/>
      <c r="C4" s="75">
        <v>0.01</v>
      </c>
      <c r="D4" s="136">
        <v>1.23E-2</v>
      </c>
      <c r="E4" s="137">
        <v>3.6546780000000001E-2</v>
      </c>
      <c r="F4" s="138">
        <f t="shared" ref="F4:F34" si="0">SUM(E4-D4)</f>
        <v>2.4246780000000002E-2</v>
      </c>
      <c r="G4" s="139">
        <f t="shared" ref="G4:G34" si="1">SUM(((100/D4)*F4)/100)</f>
        <v>1.9712829268292686</v>
      </c>
      <c r="H4" s="81"/>
      <c r="I4" s="63" t="s">
        <v>98</v>
      </c>
      <c r="J4" s="136">
        <v>1.6547889999999999E-2</v>
      </c>
      <c r="K4" s="136">
        <v>3.1445319999999999E-2</v>
      </c>
      <c r="L4" s="138">
        <f>SUM(K4:K7-J4:J7)</f>
        <v>1.489743E-2</v>
      </c>
      <c r="M4" s="139">
        <f>SUM(((100/J4:J7)*L4:L7)/100)</f>
        <v>0.9002616043495576</v>
      </c>
      <c r="N4" s="140">
        <f>SUM(L4/16)</f>
        <v>9.3108937499999998E-4</v>
      </c>
      <c r="O4" s="141">
        <f>SUM(M4/16)</f>
        <v>5.626635027184735E-2</v>
      </c>
    </row>
    <row r="5" spans="1:15" s="64" customFormat="1" ht="18" customHeight="1">
      <c r="A5" s="62">
        <v>2</v>
      </c>
      <c r="B5" s="75"/>
      <c r="C5" s="75"/>
      <c r="D5" s="142">
        <f t="shared" ref="D5:D34" si="2">E4</f>
        <v>3.6546780000000001E-2</v>
      </c>
      <c r="E5" s="137">
        <v>1.35345E-2</v>
      </c>
      <c r="F5" s="138">
        <f t="shared" si="0"/>
        <v>-2.3012280000000003E-2</v>
      </c>
      <c r="G5" s="139">
        <f t="shared" si="1"/>
        <v>-0.62966641657623468</v>
      </c>
      <c r="H5" s="81"/>
      <c r="I5" s="63" t="s">
        <v>99</v>
      </c>
      <c r="J5" s="142">
        <f t="shared" ref="J5:J15" si="3">K4</f>
        <v>3.1445319999999999E-2</v>
      </c>
      <c r="K5" s="136">
        <v>0</v>
      </c>
      <c r="L5" s="138">
        <f>SUM(K3:K5-J3:J5)</f>
        <v>-3.1445319999999999E-2</v>
      </c>
      <c r="M5" s="139">
        <f>SUM(((100/J3:J5)*L3:L5)/100)</f>
        <v>-1</v>
      </c>
      <c r="N5" s="140">
        <f t="shared" ref="N5:N15" si="4">SUM(L5/4)</f>
        <v>-7.8613299999999997E-3</v>
      </c>
      <c r="O5" s="141">
        <f t="shared" ref="O5:O15" si="5">SUM(M5/4)</f>
        <v>-0.25</v>
      </c>
    </row>
    <row r="6" spans="1:15" s="64" customFormat="1" ht="18" customHeight="1">
      <c r="A6" s="62">
        <v>3</v>
      </c>
      <c r="B6" s="75"/>
      <c r="C6" s="75"/>
      <c r="D6" s="142">
        <f t="shared" si="2"/>
        <v>1.35345E-2</v>
      </c>
      <c r="E6" s="137">
        <v>0</v>
      </c>
      <c r="F6" s="138">
        <f t="shared" si="0"/>
        <v>-1.35345E-2</v>
      </c>
      <c r="G6" s="139">
        <f t="shared" si="1"/>
        <v>-1</v>
      </c>
      <c r="H6" s="81"/>
      <c r="I6" s="63" t="s">
        <v>100</v>
      </c>
      <c r="J6" s="142">
        <f t="shared" si="3"/>
        <v>0</v>
      </c>
      <c r="K6" s="136">
        <v>0</v>
      </c>
      <c r="L6" s="138">
        <f t="shared" ref="L6:L15" si="6">SUM(K4:K6-J4:J6)</f>
        <v>0</v>
      </c>
      <c r="M6" s="139" t="e">
        <f t="shared" ref="M6:M15" si="7">SUM(((100/J4:J6)*L4:L6)/100)</f>
        <v>#DIV/0!</v>
      </c>
      <c r="N6" s="142">
        <f t="shared" si="4"/>
        <v>0</v>
      </c>
      <c r="O6" s="143" t="e">
        <f t="shared" si="5"/>
        <v>#DIV/0!</v>
      </c>
    </row>
    <row r="7" spans="1:15" s="64" customFormat="1" ht="18" customHeight="1">
      <c r="A7" s="62">
        <v>4</v>
      </c>
      <c r="B7" s="75"/>
      <c r="C7" s="75"/>
      <c r="D7" s="142">
        <f t="shared" si="2"/>
        <v>0</v>
      </c>
      <c r="E7" s="137">
        <v>0</v>
      </c>
      <c r="F7" s="138">
        <f t="shared" si="0"/>
        <v>0</v>
      </c>
      <c r="G7" s="139" t="e">
        <f t="shared" si="1"/>
        <v>#DIV/0!</v>
      </c>
      <c r="H7" s="81"/>
      <c r="I7" s="63" t="s">
        <v>101</v>
      </c>
      <c r="J7" s="142">
        <f t="shared" si="3"/>
        <v>0</v>
      </c>
      <c r="K7" s="136">
        <v>0</v>
      </c>
      <c r="L7" s="138">
        <f t="shared" si="6"/>
        <v>0</v>
      </c>
      <c r="M7" s="139" t="e">
        <f t="shared" si="7"/>
        <v>#DIV/0!</v>
      </c>
      <c r="N7" s="142">
        <f t="shared" si="4"/>
        <v>0</v>
      </c>
      <c r="O7" s="143" t="e">
        <f t="shared" si="5"/>
        <v>#DIV/0!</v>
      </c>
    </row>
    <row r="8" spans="1:15" s="64" customFormat="1" ht="18" customHeight="1">
      <c r="A8" s="62">
        <v>5</v>
      </c>
      <c r="B8" s="75"/>
      <c r="C8" s="75"/>
      <c r="D8" s="142">
        <f t="shared" si="2"/>
        <v>0</v>
      </c>
      <c r="E8" s="137">
        <v>0</v>
      </c>
      <c r="F8" s="138">
        <f t="shared" si="0"/>
        <v>0</v>
      </c>
      <c r="G8" s="139" t="e">
        <f t="shared" si="1"/>
        <v>#DIV/0!</v>
      </c>
      <c r="H8" s="81"/>
      <c r="I8" s="63" t="s">
        <v>102</v>
      </c>
      <c r="J8" s="142">
        <f t="shared" si="3"/>
        <v>0</v>
      </c>
      <c r="K8" s="136">
        <v>0</v>
      </c>
      <c r="L8" s="138">
        <f t="shared" si="6"/>
        <v>0</v>
      </c>
      <c r="M8" s="139" t="e">
        <f t="shared" si="7"/>
        <v>#DIV/0!</v>
      </c>
      <c r="N8" s="142">
        <f t="shared" si="4"/>
        <v>0</v>
      </c>
      <c r="O8" s="143" t="e">
        <f t="shared" si="5"/>
        <v>#DIV/0!</v>
      </c>
    </row>
    <row r="9" spans="1:15" s="64" customFormat="1" ht="18" customHeight="1">
      <c r="A9" s="62">
        <v>6</v>
      </c>
      <c r="B9" s="75"/>
      <c r="C9" s="75"/>
      <c r="D9" s="142">
        <f t="shared" si="2"/>
        <v>0</v>
      </c>
      <c r="E9" s="137">
        <v>0</v>
      </c>
      <c r="F9" s="138">
        <f t="shared" si="0"/>
        <v>0</v>
      </c>
      <c r="G9" s="139" t="e">
        <f t="shared" si="1"/>
        <v>#DIV/0!</v>
      </c>
      <c r="H9" s="81"/>
      <c r="I9" s="63" t="s">
        <v>103</v>
      </c>
      <c r="J9" s="142">
        <f t="shared" si="3"/>
        <v>0</v>
      </c>
      <c r="K9" s="136">
        <v>0</v>
      </c>
      <c r="L9" s="138">
        <f t="shared" si="6"/>
        <v>0</v>
      </c>
      <c r="M9" s="139" t="e">
        <f t="shared" si="7"/>
        <v>#DIV/0!</v>
      </c>
      <c r="N9" s="142">
        <f t="shared" si="4"/>
        <v>0</v>
      </c>
      <c r="O9" s="143" t="e">
        <f t="shared" si="5"/>
        <v>#DIV/0!</v>
      </c>
    </row>
    <row r="10" spans="1:15" s="64" customFormat="1" ht="18" customHeight="1">
      <c r="A10" s="62">
        <v>7</v>
      </c>
      <c r="B10" s="75"/>
      <c r="C10" s="75"/>
      <c r="D10" s="142">
        <f t="shared" si="2"/>
        <v>0</v>
      </c>
      <c r="E10" s="137">
        <v>0</v>
      </c>
      <c r="F10" s="138">
        <f t="shared" si="0"/>
        <v>0</v>
      </c>
      <c r="G10" s="139" t="e">
        <f t="shared" si="1"/>
        <v>#DIV/0!</v>
      </c>
      <c r="H10" s="81"/>
      <c r="I10" s="63" t="s">
        <v>104</v>
      </c>
      <c r="J10" s="142">
        <f t="shared" si="3"/>
        <v>0</v>
      </c>
      <c r="K10" s="136">
        <v>0</v>
      </c>
      <c r="L10" s="138">
        <f t="shared" si="6"/>
        <v>0</v>
      </c>
      <c r="M10" s="139" t="e">
        <f t="shared" si="7"/>
        <v>#DIV/0!</v>
      </c>
      <c r="N10" s="142">
        <f t="shared" si="4"/>
        <v>0</v>
      </c>
      <c r="O10" s="143" t="e">
        <f t="shared" si="5"/>
        <v>#DIV/0!</v>
      </c>
    </row>
    <row r="11" spans="1:15" s="64" customFormat="1" ht="18" customHeight="1">
      <c r="A11" s="62">
        <v>8</v>
      </c>
      <c r="B11" s="75"/>
      <c r="C11" s="75"/>
      <c r="D11" s="142">
        <f t="shared" si="2"/>
        <v>0</v>
      </c>
      <c r="E11" s="137">
        <v>0</v>
      </c>
      <c r="F11" s="138">
        <f t="shared" si="0"/>
        <v>0</v>
      </c>
      <c r="G11" s="139" t="e">
        <f t="shared" si="1"/>
        <v>#DIV/0!</v>
      </c>
      <c r="H11" s="81"/>
      <c r="I11" s="63" t="s">
        <v>105</v>
      </c>
      <c r="J11" s="142">
        <f t="shared" si="3"/>
        <v>0</v>
      </c>
      <c r="K11" s="136">
        <v>0</v>
      </c>
      <c r="L11" s="138">
        <f t="shared" si="6"/>
        <v>0</v>
      </c>
      <c r="M11" s="139" t="e">
        <f t="shared" si="7"/>
        <v>#DIV/0!</v>
      </c>
      <c r="N11" s="142">
        <f t="shared" si="4"/>
        <v>0</v>
      </c>
      <c r="O11" s="143" t="e">
        <f t="shared" si="5"/>
        <v>#DIV/0!</v>
      </c>
    </row>
    <row r="12" spans="1:15" s="64" customFormat="1" ht="18" customHeight="1">
      <c r="A12" s="62">
        <v>9</v>
      </c>
      <c r="B12" s="75"/>
      <c r="C12" s="75"/>
      <c r="D12" s="142">
        <f t="shared" si="2"/>
        <v>0</v>
      </c>
      <c r="E12" s="137">
        <v>0</v>
      </c>
      <c r="F12" s="138">
        <f t="shared" si="0"/>
        <v>0</v>
      </c>
      <c r="G12" s="139" t="e">
        <f t="shared" si="1"/>
        <v>#DIV/0!</v>
      </c>
      <c r="H12" s="81"/>
      <c r="I12" s="63" t="s">
        <v>106</v>
      </c>
      <c r="J12" s="142">
        <f t="shared" si="3"/>
        <v>0</v>
      </c>
      <c r="K12" s="136">
        <v>0</v>
      </c>
      <c r="L12" s="138">
        <f t="shared" si="6"/>
        <v>0</v>
      </c>
      <c r="M12" s="139" t="e">
        <f t="shared" si="7"/>
        <v>#DIV/0!</v>
      </c>
      <c r="N12" s="142">
        <f t="shared" si="4"/>
        <v>0</v>
      </c>
      <c r="O12" s="143" t="e">
        <f t="shared" si="5"/>
        <v>#DIV/0!</v>
      </c>
    </row>
    <row r="13" spans="1:15" s="64" customFormat="1" ht="18" customHeight="1">
      <c r="A13" s="62">
        <v>10</v>
      </c>
      <c r="B13" s="75"/>
      <c r="C13" s="75"/>
      <c r="D13" s="142">
        <f t="shared" si="2"/>
        <v>0</v>
      </c>
      <c r="E13" s="137">
        <v>0</v>
      </c>
      <c r="F13" s="138">
        <f t="shared" si="0"/>
        <v>0</v>
      </c>
      <c r="G13" s="139" t="e">
        <f t="shared" si="1"/>
        <v>#DIV/0!</v>
      </c>
      <c r="H13" s="81"/>
      <c r="I13" s="63" t="s">
        <v>107</v>
      </c>
      <c r="J13" s="142">
        <f t="shared" si="3"/>
        <v>0</v>
      </c>
      <c r="K13" s="136">
        <v>0</v>
      </c>
      <c r="L13" s="138">
        <f t="shared" si="6"/>
        <v>0</v>
      </c>
      <c r="M13" s="139" t="e">
        <f t="shared" si="7"/>
        <v>#DIV/0!</v>
      </c>
      <c r="N13" s="142">
        <f t="shared" si="4"/>
        <v>0</v>
      </c>
      <c r="O13" s="143" t="e">
        <f t="shared" si="5"/>
        <v>#DIV/0!</v>
      </c>
    </row>
    <row r="14" spans="1:15" s="64" customFormat="1" ht="18" customHeight="1">
      <c r="A14" s="62">
        <v>11</v>
      </c>
      <c r="B14" s="75"/>
      <c r="C14" s="75"/>
      <c r="D14" s="142">
        <f t="shared" si="2"/>
        <v>0</v>
      </c>
      <c r="E14" s="137">
        <v>0</v>
      </c>
      <c r="F14" s="138">
        <f t="shared" si="0"/>
        <v>0</v>
      </c>
      <c r="G14" s="139" t="e">
        <f t="shared" si="1"/>
        <v>#DIV/0!</v>
      </c>
      <c r="H14" s="81"/>
      <c r="I14" s="63" t="s">
        <v>108</v>
      </c>
      <c r="J14" s="142">
        <f t="shared" si="3"/>
        <v>0</v>
      </c>
      <c r="K14" s="136">
        <v>0</v>
      </c>
      <c r="L14" s="138">
        <f t="shared" si="6"/>
        <v>0</v>
      </c>
      <c r="M14" s="139" t="e">
        <f t="shared" si="7"/>
        <v>#DIV/0!</v>
      </c>
      <c r="N14" s="142">
        <f t="shared" si="4"/>
        <v>0</v>
      </c>
      <c r="O14" s="143" t="e">
        <f t="shared" si="5"/>
        <v>#DIV/0!</v>
      </c>
    </row>
    <row r="15" spans="1:15" s="64" customFormat="1" ht="18" customHeight="1">
      <c r="A15" s="62">
        <v>12</v>
      </c>
      <c r="B15" s="75"/>
      <c r="C15" s="75"/>
      <c r="D15" s="142">
        <f t="shared" si="2"/>
        <v>0</v>
      </c>
      <c r="E15" s="137">
        <v>0</v>
      </c>
      <c r="F15" s="138">
        <f t="shared" si="0"/>
        <v>0</v>
      </c>
      <c r="G15" s="139" t="e">
        <f t="shared" si="1"/>
        <v>#DIV/0!</v>
      </c>
      <c r="H15" s="81"/>
      <c r="I15" s="63" t="s">
        <v>109</v>
      </c>
      <c r="J15" s="142">
        <f t="shared" si="3"/>
        <v>0</v>
      </c>
      <c r="K15" s="136">
        <v>0</v>
      </c>
      <c r="L15" s="138">
        <f t="shared" si="6"/>
        <v>0</v>
      </c>
      <c r="M15" s="139" t="e">
        <f t="shared" si="7"/>
        <v>#DIV/0!</v>
      </c>
      <c r="N15" s="142">
        <f t="shared" si="4"/>
        <v>0</v>
      </c>
      <c r="O15" s="143" t="e">
        <f t="shared" si="5"/>
        <v>#DIV/0!</v>
      </c>
    </row>
    <row r="16" spans="1:15" s="64" customFormat="1" ht="18" customHeight="1">
      <c r="A16" s="62">
        <v>13</v>
      </c>
      <c r="B16" s="75"/>
      <c r="C16" s="75"/>
      <c r="D16" s="142">
        <f t="shared" si="2"/>
        <v>0</v>
      </c>
      <c r="E16" s="137">
        <v>0</v>
      </c>
      <c r="F16" s="138">
        <f t="shared" si="0"/>
        <v>0</v>
      </c>
      <c r="G16" s="139" t="e">
        <f t="shared" si="1"/>
        <v>#DIV/0!</v>
      </c>
      <c r="H16" s="81"/>
      <c r="I16" s="65"/>
      <c r="J16" s="66"/>
      <c r="K16" s="66"/>
      <c r="L16" s="66"/>
      <c r="M16" s="67"/>
      <c r="N16" s="66"/>
      <c r="O16" s="68"/>
    </row>
    <row r="17" spans="1:15" s="64" customFormat="1" ht="18" customHeight="1">
      <c r="A17" s="62">
        <v>14</v>
      </c>
      <c r="B17" s="75"/>
      <c r="C17" s="75"/>
      <c r="D17" s="142">
        <f t="shared" si="2"/>
        <v>0</v>
      </c>
      <c r="E17" s="137">
        <v>0</v>
      </c>
      <c r="F17" s="138">
        <f t="shared" si="0"/>
        <v>0</v>
      </c>
      <c r="G17" s="139" t="e">
        <f t="shared" si="1"/>
        <v>#DIV/0!</v>
      </c>
      <c r="H17" s="69"/>
      <c r="O17" s="70"/>
    </row>
    <row r="18" spans="1:15" s="64" customFormat="1" ht="18" customHeight="1">
      <c r="A18" s="62">
        <v>15</v>
      </c>
      <c r="B18" s="75"/>
      <c r="C18" s="75"/>
      <c r="D18" s="142">
        <f t="shared" si="2"/>
        <v>0</v>
      </c>
      <c r="E18" s="137">
        <v>0</v>
      </c>
      <c r="F18" s="138">
        <f t="shared" si="0"/>
        <v>0</v>
      </c>
      <c r="G18" s="139" t="e">
        <f t="shared" si="1"/>
        <v>#DIV/0!</v>
      </c>
      <c r="H18" s="69"/>
      <c r="J18" s="156"/>
      <c r="K18" s="156"/>
      <c r="L18" s="156"/>
      <c r="M18" s="156"/>
      <c r="N18" s="156"/>
      <c r="O18" s="70"/>
    </row>
    <row r="19" spans="1:15" s="64" customFormat="1" ht="18" customHeight="1">
      <c r="A19" s="62">
        <v>16</v>
      </c>
      <c r="B19" s="75"/>
      <c r="C19" s="75"/>
      <c r="D19" s="142">
        <f t="shared" si="2"/>
        <v>0</v>
      </c>
      <c r="E19" s="137">
        <v>0</v>
      </c>
      <c r="F19" s="138">
        <f t="shared" si="0"/>
        <v>0</v>
      </c>
      <c r="G19" s="139" t="e">
        <f t="shared" si="1"/>
        <v>#DIV/0!</v>
      </c>
      <c r="H19" s="69"/>
      <c r="I19" s="528" t="s">
        <v>110</v>
      </c>
      <c r="J19" s="527"/>
      <c r="K19" s="528" t="s">
        <v>4</v>
      </c>
      <c r="L19" s="527"/>
      <c r="M19" s="528" t="s">
        <v>111</v>
      </c>
      <c r="N19" s="527"/>
      <c r="O19" s="527"/>
    </row>
    <row r="20" spans="1:15" s="64" customFormat="1" ht="18" customHeight="1">
      <c r="A20" s="62">
        <v>17</v>
      </c>
      <c r="B20" s="75"/>
      <c r="C20" s="75"/>
      <c r="D20" s="142">
        <f t="shared" si="2"/>
        <v>0</v>
      </c>
      <c r="E20" s="137">
        <v>0</v>
      </c>
      <c r="F20" s="138">
        <f t="shared" si="0"/>
        <v>0</v>
      </c>
      <c r="G20" s="139" t="e">
        <f t="shared" si="1"/>
        <v>#DIV/0!</v>
      </c>
      <c r="H20" s="69"/>
      <c r="I20" s="521">
        <v>0.1</v>
      </c>
      <c r="J20" s="522"/>
      <c r="K20" s="525">
        <v>1.6547889999999999E-2</v>
      </c>
      <c r="L20" s="522"/>
      <c r="M20" s="526">
        <f>(K20*I20)+K20</f>
        <v>1.8202678999999999E-2</v>
      </c>
      <c r="N20" s="527"/>
      <c r="O20" s="527"/>
    </row>
    <row r="21" spans="1:15" s="64" customFormat="1" ht="18" customHeight="1">
      <c r="A21" s="62">
        <v>18</v>
      </c>
      <c r="B21" s="75"/>
      <c r="C21" s="75"/>
      <c r="D21" s="142">
        <f t="shared" si="2"/>
        <v>0</v>
      </c>
      <c r="E21" s="137">
        <v>0</v>
      </c>
      <c r="F21" s="138">
        <f t="shared" si="0"/>
        <v>0</v>
      </c>
      <c r="G21" s="139" t="e">
        <f t="shared" si="1"/>
        <v>#DIV/0!</v>
      </c>
      <c r="H21" s="69"/>
      <c r="I21" s="523"/>
      <c r="J21" s="524"/>
      <c r="K21" s="523"/>
      <c r="L21" s="524"/>
      <c r="M21" s="527"/>
      <c r="N21" s="527"/>
      <c r="O21" s="527"/>
    </row>
    <row r="22" spans="1:15" s="64" customFormat="1" ht="18" customHeight="1">
      <c r="A22" s="62">
        <v>19</v>
      </c>
      <c r="B22" s="75"/>
      <c r="C22" s="75"/>
      <c r="D22" s="142">
        <f t="shared" si="2"/>
        <v>0</v>
      </c>
      <c r="E22" s="137">
        <v>0</v>
      </c>
      <c r="F22" s="138">
        <f t="shared" si="0"/>
        <v>0</v>
      </c>
      <c r="G22" s="139" t="e">
        <f t="shared" si="1"/>
        <v>#DIV/0!</v>
      </c>
      <c r="H22" s="69"/>
      <c r="I22" s="496" t="s">
        <v>112</v>
      </c>
      <c r="J22" s="496"/>
      <c r="K22" s="496" t="s">
        <v>15</v>
      </c>
      <c r="L22" s="496"/>
      <c r="M22" s="496" t="s">
        <v>113</v>
      </c>
      <c r="N22" s="496"/>
      <c r="O22" s="496"/>
    </row>
    <row r="23" spans="1:15" s="64" customFormat="1" ht="18" customHeight="1">
      <c r="A23" s="62">
        <v>20</v>
      </c>
      <c r="B23" s="75"/>
      <c r="C23" s="75"/>
      <c r="D23" s="142">
        <f t="shared" si="2"/>
        <v>0</v>
      </c>
      <c r="E23" s="137">
        <v>0</v>
      </c>
      <c r="F23" s="138">
        <f t="shared" si="0"/>
        <v>0</v>
      </c>
      <c r="G23" s="139" t="e">
        <f t="shared" si="1"/>
        <v>#DIV/0!</v>
      </c>
      <c r="H23" s="69"/>
      <c r="I23" s="501">
        <f>(K23-K20)/K20*100</f>
        <v>54.702502856859716</v>
      </c>
      <c r="J23" s="502"/>
      <c r="K23" s="511">
        <v>2.5600000000000001E-2</v>
      </c>
      <c r="L23" s="512"/>
      <c r="M23" s="515">
        <f>K23-M20</f>
        <v>7.3973210000000018E-3</v>
      </c>
      <c r="N23" s="516"/>
      <c r="O23" s="517"/>
    </row>
    <row r="24" spans="1:15" s="64" customFormat="1" ht="18" customHeight="1">
      <c r="A24" s="62">
        <v>21</v>
      </c>
      <c r="B24" s="75"/>
      <c r="C24" s="75"/>
      <c r="D24" s="142">
        <f t="shared" si="2"/>
        <v>0</v>
      </c>
      <c r="E24" s="137">
        <v>0</v>
      </c>
      <c r="F24" s="138">
        <f t="shared" si="0"/>
        <v>0</v>
      </c>
      <c r="G24" s="139" t="e">
        <f t="shared" si="1"/>
        <v>#DIV/0!</v>
      </c>
      <c r="H24" s="69"/>
      <c r="I24" s="503"/>
      <c r="J24" s="504"/>
      <c r="K24" s="513"/>
      <c r="L24" s="514"/>
      <c r="M24" s="518"/>
      <c r="N24" s="519"/>
      <c r="O24" s="520"/>
    </row>
    <row r="25" spans="1:15" s="64" customFormat="1" ht="18" customHeight="1">
      <c r="A25" s="62">
        <v>22</v>
      </c>
      <c r="B25" s="75"/>
      <c r="C25" s="75"/>
      <c r="D25" s="142">
        <f t="shared" si="2"/>
        <v>0</v>
      </c>
      <c r="E25" s="137">
        <v>0</v>
      </c>
      <c r="F25" s="138">
        <f t="shared" si="0"/>
        <v>0</v>
      </c>
      <c r="G25" s="139" t="e">
        <f t="shared" si="1"/>
        <v>#DIV/0!</v>
      </c>
      <c r="H25" s="69"/>
      <c r="I25" s="72"/>
      <c r="O25" s="71"/>
    </row>
    <row r="26" spans="1:15" s="64" customFormat="1" ht="18" customHeight="1">
      <c r="A26" s="62">
        <v>23</v>
      </c>
      <c r="B26" s="75"/>
      <c r="C26" s="75"/>
      <c r="D26" s="142">
        <f t="shared" si="2"/>
        <v>0</v>
      </c>
      <c r="E26" s="137">
        <v>0</v>
      </c>
      <c r="F26" s="138">
        <f t="shared" si="0"/>
        <v>0</v>
      </c>
      <c r="G26" s="139" t="e">
        <f t="shared" si="1"/>
        <v>#DIV/0!</v>
      </c>
      <c r="H26" s="69"/>
      <c r="J26" s="156"/>
      <c r="K26" s="156"/>
      <c r="L26" s="156"/>
      <c r="M26" s="156"/>
      <c r="N26" s="156"/>
      <c r="O26" s="70"/>
    </row>
    <row r="27" spans="1:15" s="64" customFormat="1" ht="18" customHeight="1">
      <c r="A27" s="62">
        <v>24</v>
      </c>
      <c r="B27" s="75"/>
      <c r="C27" s="75"/>
      <c r="D27" s="142">
        <f t="shared" si="2"/>
        <v>0</v>
      </c>
      <c r="E27" s="137">
        <v>0</v>
      </c>
      <c r="F27" s="138">
        <f t="shared" si="0"/>
        <v>0</v>
      </c>
      <c r="G27" s="139" t="e">
        <f t="shared" si="1"/>
        <v>#DIV/0!</v>
      </c>
      <c r="H27" s="69"/>
      <c r="I27" s="510" t="s">
        <v>114</v>
      </c>
      <c r="J27" s="510"/>
      <c r="K27" s="510"/>
      <c r="L27" s="510"/>
      <c r="M27" s="510"/>
      <c r="N27" s="510"/>
      <c r="O27" s="510"/>
    </row>
    <row r="28" spans="1:15" s="64" customFormat="1" ht="18" customHeight="1">
      <c r="A28" s="62">
        <v>25</v>
      </c>
      <c r="B28" s="75"/>
      <c r="C28" s="75"/>
      <c r="D28" s="142">
        <f t="shared" si="2"/>
        <v>0</v>
      </c>
      <c r="E28" s="137">
        <v>0</v>
      </c>
      <c r="F28" s="138">
        <f t="shared" si="0"/>
        <v>0</v>
      </c>
      <c r="G28" s="139" t="e">
        <f t="shared" si="1"/>
        <v>#DIV/0!</v>
      </c>
      <c r="H28" s="69"/>
      <c r="I28" s="510"/>
      <c r="J28" s="510"/>
      <c r="K28" s="510"/>
      <c r="L28" s="510"/>
      <c r="M28" s="510"/>
      <c r="N28" s="510"/>
      <c r="O28" s="510"/>
    </row>
    <row r="29" spans="1:15" s="64" customFormat="1" ht="18" customHeight="1">
      <c r="A29" s="62">
        <v>26</v>
      </c>
      <c r="B29" s="75"/>
      <c r="C29" s="75"/>
      <c r="D29" s="142">
        <f t="shared" si="2"/>
        <v>0</v>
      </c>
      <c r="E29" s="137">
        <v>0</v>
      </c>
      <c r="F29" s="138">
        <f t="shared" si="0"/>
        <v>0</v>
      </c>
      <c r="G29" s="139" t="e">
        <f t="shared" si="1"/>
        <v>#DIV/0!</v>
      </c>
      <c r="H29" s="69"/>
      <c r="J29" s="156"/>
      <c r="K29" s="156"/>
      <c r="L29" s="156"/>
      <c r="M29" s="156"/>
      <c r="N29" s="156"/>
      <c r="O29" s="70"/>
    </row>
    <row r="30" spans="1:15" s="64" customFormat="1" ht="18" customHeight="1">
      <c r="A30" s="62">
        <v>27</v>
      </c>
      <c r="B30" s="75"/>
      <c r="C30" s="75"/>
      <c r="D30" s="142">
        <f t="shared" si="2"/>
        <v>0</v>
      </c>
      <c r="E30" s="137">
        <v>0</v>
      </c>
      <c r="F30" s="138">
        <f t="shared" si="0"/>
        <v>0</v>
      </c>
      <c r="G30" s="139" t="e">
        <f t="shared" si="1"/>
        <v>#DIV/0!</v>
      </c>
      <c r="H30" s="69"/>
      <c r="I30" s="72"/>
      <c r="J30" s="156"/>
      <c r="K30" s="156"/>
      <c r="L30" s="156"/>
      <c r="M30" s="156"/>
      <c r="N30" s="156"/>
      <c r="O30" s="71"/>
    </row>
    <row r="31" spans="1:15" s="64" customFormat="1" ht="18" customHeight="1">
      <c r="A31" s="62">
        <v>28</v>
      </c>
      <c r="B31" s="75"/>
      <c r="C31" s="75"/>
      <c r="D31" s="142">
        <f t="shared" si="2"/>
        <v>0</v>
      </c>
      <c r="E31" s="137">
        <v>0</v>
      </c>
      <c r="F31" s="138">
        <f t="shared" si="0"/>
        <v>0</v>
      </c>
      <c r="G31" s="139" t="e">
        <f t="shared" si="1"/>
        <v>#DIV/0!</v>
      </c>
      <c r="H31" s="69"/>
      <c r="I31" s="72"/>
      <c r="J31" s="156"/>
      <c r="K31" s="156"/>
      <c r="L31" s="156"/>
      <c r="M31" s="156"/>
      <c r="N31" s="156"/>
      <c r="O31" s="71"/>
    </row>
    <row r="32" spans="1:15" s="64" customFormat="1" ht="18" customHeight="1">
      <c r="A32" s="62">
        <v>29</v>
      </c>
      <c r="B32" s="75"/>
      <c r="C32" s="75"/>
      <c r="D32" s="142">
        <f t="shared" si="2"/>
        <v>0</v>
      </c>
      <c r="E32" s="137">
        <v>0</v>
      </c>
      <c r="F32" s="138">
        <f t="shared" si="0"/>
        <v>0</v>
      </c>
      <c r="G32" s="139" t="e">
        <f t="shared" si="1"/>
        <v>#DIV/0!</v>
      </c>
      <c r="H32" s="69"/>
      <c r="I32" s="72"/>
      <c r="J32" s="156"/>
      <c r="K32" s="156"/>
      <c r="L32" s="156"/>
      <c r="M32" s="156"/>
      <c r="N32" s="156"/>
      <c r="O32" s="71"/>
    </row>
    <row r="33" spans="1:15" s="64" customFormat="1" ht="18" customHeight="1">
      <c r="A33" s="73">
        <v>30</v>
      </c>
      <c r="B33" s="75"/>
      <c r="C33" s="75"/>
      <c r="D33" s="142">
        <f t="shared" si="2"/>
        <v>0</v>
      </c>
      <c r="E33" s="137">
        <v>0</v>
      </c>
      <c r="F33" s="138">
        <f t="shared" si="0"/>
        <v>0</v>
      </c>
      <c r="G33" s="139" t="e">
        <f t="shared" si="1"/>
        <v>#DIV/0!</v>
      </c>
      <c r="H33" s="69"/>
      <c r="I33" s="72"/>
      <c r="J33" s="156"/>
      <c r="K33" s="156"/>
      <c r="L33" s="156"/>
      <c r="M33" s="156"/>
      <c r="N33" s="156"/>
      <c r="O33" s="71"/>
    </row>
    <row r="34" spans="1:15" s="64" customFormat="1" ht="18" customHeight="1">
      <c r="A34" s="73">
        <v>31</v>
      </c>
      <c r="B34" s="75"/>
      <c r="C34" s="75"/>
      <c r="D34" s="142">
        <f t="shared" si="2"/>
        <v>0</v>
      </c>
      <c r="E34" s="137">
        <v>0</v>
      </c>
      <c r="F34" s="138">
        <f t="shared" si="0"/>
        <v>0</v>
      </c>
      <c r="G34" s="139" t="e">
        <f t="shared" si="1"/>
        <v>#DIV/0!</v>
      </c>
      <c r="H34" s="69"/>
      <c r="J34" s="156"/>
      <c r="K34" s="156"/>
      <c r="L34" s="156"/>
      <c r="M34" s="156"/>
      <c r="N34" s="156"/>
      <c r="O34" s="70"/>
    </row>
    <row r="35" spans="1:15" ht="16.350000000000001" customHeight="1">
      <c r="A35" s="42"/>
      <c r="B35" s="44"/>
      <c r="C35" s="44"/>
      <c r="D35" s="43"/>
      <c r="E35" s="44"/>
      <c r="F35" s="61"/>
      <c r="G35" s="60"/>
      <c r="H35" s="21"/>
      <c r="I35" s="41"/>
      <c r="J35" s="45"/>
      <c r="K35" s="45"/>
      <c r="N35" s="46"/>
      <c r="O35" s="40"/>
    </row>
    <row r="36" spans="1:15" ht="12.75">
      <c r="A36" s="32"/>
      <c r="B36" s="34"/>
      <c r="C36" s="34"/>
      <c r="D36" s="33"/>
      <c r="E36" s="34"/>
      <c r="F36" s="35"/>
      <c r="G36" s="36"/>
      <c r="H36" s="37"/>
      <c r="I36" s="38"/>
      <c r="J36" s="38"/>
      <c r="K36" s="38"/>
      <c r="L36" s="38"/>
      <c r="M36" s="38"/>
      <c r="N36" s="38"/>
      <c r="O36" s="39"/>
    </row>
    <row r="37" spans="1:15" ht="12.75">
      <c r="A37" s="32"/>
      <c r="B37" s="34"/>
      <c r="C37" s="34"/>
      <c r="D37" s="33"/>
      <c r="E37" s="34"/>
      <c r="F37" s="35"/>
      <c r="G37" s="36"/>
      <c r="H37" s="37"/>
      <c r="I37" s="38"/>
      <c r="J37" s="38"/>
      <c r="K37" s="38"/>
      <c r="L37" s="38"/>
      <c r="M37" s="38"/>
      <c r="N37" s="38"/>
      <c r="O37" s="39"/>
    </row>
  </sheetData>
  <sheetProtection algorithmName="SHA-512" hashValue="FlfIbONCj4hxmpeyIjc+m88jBAn1X+wDKYGmOhV/XqRuDV/ngZbMMt1vwGfIx6QOM9hQIBe9qfAyu/VSCNhKbA==" saltValue="+J4YMm9m/J5IPrHIH1nx4Q==" spinCount="100000" sheet="1" objects="1" scenarios="1" selectLockedCells="1"/>
  <mergeCells count="17">
    <mergeCell ref="I20:J21"/>
    <mergeCell ref="K20:L21"/>
    <mergeCell ref="M20:O21"/>
    <mergeCell ref="A1:G1"/>
    <mergeCell ref="I1:O1"/>
    <mergeCell ref="A2:G2"/>
    <mergeCell ref="I2:O2"/>
    <mergeCell ref="I19:J19"/>
    <mergeCell ref="K19:L19"/>
    <mergeCell ref="M19:O19"/>
    <mergeCell ref="I27:O28"/>
    <mergeCell ref="I22:J22"/>
    <mergeCell ref="K22:L22"/>
    <mergeCell ref="M22:O22"/>
    <mergeCell ref="I23:J24"/>
    <mergeCell ref="K23:L24"/>
    <mergeCell ref="M23:O24"/>
  </mergeCells>
  <conditionalFormatting sqref="I1:J1 A2:A3 A35:A37">
    <cfRule type="cellIs" dxfId="18" priority="14" operator="equal">
      <formula>"Live"</formula>
    </cfRule>
  </conditionalFormatting>
  <conditionalFormatting sqref="I1:J1 A2:A3 A35:A37">
    <cfRule type="cellIs" dxfId="17" priority="15" operator="equal">
      <formula>"Closed"</formula>
    </cfRule>
  </conditionalFormatting>
  <conditionalFormatting sqref="F4:G34">
    <cfRule type="cellIs" dxfId="16" priority="10" operator="equal">
      <formula>0</formula>
    </cfRule>
    <cfRule type="cellIs" dxfId="15" priority="11" operator="lessThan">
      <formula>0</formula>
    </cfRule>
    <cfRule type="cellIs" dxfId="14" priority="12" operator="greaterThan">
      <formula>0</formula>
    </cfRule>
    <cfRule type="cellIs" dxfId="13" priority="13" operator="greaterThan">
      <formula>0</formula>
    </cfRule>
  </conditionalFormatting>
  <conditionalFormatting sqref="L4:O15">
    <cfRule type="cellIs" dxfId="12" priority="7" operator="equal">
      <formula>0</formula>
    </cfRule>
    <cfRule type="cellIs" dxfId="11" priority="8" operator="lessThan">
      <formula>0</formula>
    </cfRule>
    <cfRule type="cellIs" dxfId="10" priority="9" operator="greaterThan">
      <formula>0</formula>
    </cfRule>
  </conditionalFormatting>
  <conditionalFormatting sqref="A4:A34">
    <cfRule type="cellIs" dxfId="9" priority="5" operator="equal">
      <formula>"Live"</formula>
    </cfRule>
  </conditionalFormatting>
  <conditionalFormatting sqref="A4:A34">
    <cfRule type="cellIs" dxfId="8" priority="6" operator="equal">
      <formula>"Closed"</formula>
    </cfRule>
  </conditionalFormatting>
  <conditionalFormatting sqref="I23:J24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M23:O2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rgb="FFC00000"/>
    <outlinePr summaryBelow="0" summaryRight="0"/>
  </sheetPr>
  <dimension ref="A1:S1004"/>
  <sheetViews>
    <sheetView showGridLines="0" topLeftCell="B1" zoomScale="102" zoomScaleNormal="102" workbookViewId="0">
      <selection activeCell="B7" sqref="B7:C7"/>
    </sheetView>
  </sheetViews>
  <sheetFormatPr defaultColWidth="0" defaultRowHeight="15.75" customHeight="1" zeroHeight="1"/>
  <cols>
    <col min="1" max="1" width="1.42578125" hidden="1" customWidth="1"/>
    <col min="2" max="2" width="14.5703125" customWidth="1"/>
    <col min="3" max="3" width="15.5703125" customWidth="1"/>
    <col min="4" max="5" width="14.5703125" customWidth="1"/>
    <col min="6" max="6" width="1.85546875" customWidth="1"/>
    <col min="7" max="7" width="20" customWidth="1"/>
    <col min="8" max="8" width="8.28515625" customWidth="1"/>
    <col min="9" max="9" width="26.42578125" customWidth="1"/>
    <col min="10" max="10" width="2.5703125" customWidth="1"/>
    <col min="11" max="11" width="14.5703125" customWidth="1"/>
    <col min="12" max="12" width="7.7109375" customWidth="1"/>
    <col min="13" max="13" width="21" customWidth="1"/>
    <col min="14" max="14" width="1.42578125" customWidth="1"/>
    <col min="15" max="15" width="18.85546875" customWidth="1"/>
    <col min="16" max="16" width="3.5703125" customWidth="1"/>
    <col min="17" max="17" width="20.28515625" customWidth="1"/>
    <col min="18" max="29" width="14.5703125" hidden="1" customWidth="1"/>
    <col min="30" max="16384" width="14.5703125" hidden="1"/>
  </cols>
  <sheetData>
    <row r="1" spans="1:19" ht="23.25">
      <c r="A1" s="1"/>
      <c r="B1" s="564" t="s">
        <v>117</v>
      </c>
      <c r="C1" s="565"/>
      <c r="D1" s="565"/>
      <c r="E1" s="565"/>
      <c r="G1" s="564" t="s">
        <v>118</v>
      </c>
      <c r="H1" s="564"/>
      <c r="I1" s="564"/>
      <c r="K1" s="566" t="s">
        <v>119</v>
      </c>
      <c r="L1" s="566"/>
      <c r="M1" s="566"/>
      <c r="O1" s="564" t="s">
        <v>120</v>
      </c>
      <c r="P1" s="565"/>
      <c r="Q1" s="565"/>
    </row>
    <row r="2" spans="1:19" ht="4.5" customHeight="1">
      <c r="A2" s="3"/>
      <c r="B2" s="409"/>
      <c r="C2" s="376"/>
      <c r="D2" s="376"/>
      <c r="E2" s="376"/>
      <c r="G2" s="409"/>
      <c r="H2" s="376"/>
      <c r="I2" s="376"/>
      <c r="J2" s="376"/>
    </row>
    <row r="3" spans="1:19" ht="18">
      <c r="A3" s="2"/>
      <c r="B3" s="417" t="s">
        <v>38</v>
      </c>
      <c r="C3" s="399"/>
      <c r="D3" s="417" t="s">
        <v>121</v>
      </c>
      <c r="E3" s="399"/>
      <c r="G3" s="384" t="s">
        <v>38</v>
      </c>
      <c r="H3" s="548"/>
      <c r="I3" s="149" t="s">
        <v>121</v>
      </c>
      <c r="J3" s="104"/>
      <c r="K3" s="384" t="s">
        <v>38</v>
      </c>
      <c r="L3" s="399"/>
      <c r="M3" s="149" t="s">
        <v>122</v>
      </c>
      <c r="O3" s="556" t="s">
        <v>38</v>
      </c>
      <c r="P3" s="556"/>
      <c r="Q3" s="163" t="s">
        <v>122</v>
      </c>
    </row>
    <row r="4" spans="1:19" ht="23.25">
      <c r="A4" s="150"/>
      <c r="B4" s="400">
        <v>47000</v>
      </c>
      <c r="C4" s="401"/>
      <c r="D4" s="557">
        <f>(B4/D7)-B4-B10</f>
        <v>-46693.666666666664</v>
      </c>
      <c r="E4" s="558"/>
      <c r="G4" s="559">
        <v>11605</v>
      </c>
      <c r="H4" s="560"/>
      <c r="I4" s="557">
        <f>(G4/I7)-G10+I10+G4</f>
        <v>11733.847461538462</v>
      </c>
      <c r="J4" s="558"/>
      <c r="K4" s="561">
        <v>1000</v>
      </c>
      <c r="L4" s="540"/>
      <c r="M4" s="164">
        <v>50811</v>
      </c>
      <c r="O4" s="562">
        <v>48300</v>
      </c>
      <c r="P4" s="563"/>
      <c r="Q4" s="165">
        <v>48200</v>
      </c>
    </row>
    <row r="5" spans="1:19" ht="23.25">
      <c r="A5" s="3"/>
      <c r="B5" s="409"/>
      <c r="C5" s="376"/>
      <c r="D5" s="376"/>
      <c r="E5" s="376"/>
      <c r="G5" s="409"/>
      <c r="H5" s="549"/>
      <c r="I5" s="549"/>
      <c r="J5" s="549"/>
      <c r="K5" s="13"/>
      <c r="L5" s="13"/>
      <c r="O5" s="87"/>
      <c r="P5" s="87"/>
      <c r="Q5" s="87"/>
    </row>
    <row r="6" spans="1:19" ht="18">
      <c r="A6" s="4"/>
      <c r="B6" s="384" t="s">
        <v>123</v>
      </c>
      <c r="C6" s="399"/>
      <c r="D6" s="384" t="s">
        <v>36</v>
      </c>
      <c r="E6" s="399"/>
      <c r="G6" s="384" t="s">
        <v>123</v>
      </c>
      <c r="H6" s="548"/>
      <c r="I6" s="149" t="s">
        <v>36</v>
      </c>
      <c r="J6" s="149"/>
      <c r="K6" s="384" t="s">
        <v>123</v>
      </c>
      <c r="L6" s="548"/>
      <c r="M6" s="149" t="s">
        <v>124</v>
      </c>
      <c r="O6" s="384" t="s">
        <v>123</v>
      </c>
      <c r="P6" s="384"/>
      <c r="Q6" s="149" t="s">
        <v>124</v>
      </c>
    </row>
    <row r="7" spans="1:19" ht="23.25">
      <c r="A7" s="6"/>
      <c r="B7" s="400"/>
      <c r="C7" s="401"/>
      <c r="D7" s="550">
        <v>60</v>
      </c>
      <c r="E7" s="551"/>
      <c r="G7" s="552">
        <v>0.36</v>
      </c>
      <c r="H7" s="553"/>
      <c r="I7" s="166">
        <v>65</v>
      </c>
      <c r="J7" s="167"/>
      <c r="K7" s="545">
        <v>1</v>
      </c>
      <c r="L7" s="540"/>
      <c r="M7" s="89">
        <f>(M4*K7)-(K4*K7)</f>
        <v>49811</v>
      </c>
      <c r="O7" s="554">
        <v>1</v>
      </c>
      <c r="P7" s="555"/>
      <c r="Q7" s="90">
        <f>(O4*O7)-(Q4*O7)</f>
        <v>100</v>
      </c>
    </row>
    <row r="8" spans="1:19" ht="23.25">
      <c r="A8" s="3"/>
      <c r="B8" s="409"/>
      <c r="C8" s="376"/>
      <c r="D8" s="376"/>
      <c r="E8" s="376"/>
      <c r="G8" s="409"/>
      <c r="H8" s="549"/>
      <c r="I8" s="549"/>
      <c r="J8" s="549"/>
      <c r="K8" s="13"/>
      <c r="L8" s="13"/>
      <c r="M8" s="91"/>
      <c r="O8" s="87"/>
      <c r="P8" s="87"/>
      <c r="Q8" s="87"/>
    </row>
    <row r="9" spans="1:19" ht="18">
      <c r="A9" s="4"/>
      <c r="B9" s="384" t="s">
        <v>125</v>
      </c>
      <c r="C9" s="399"/>
      <c r="D9" s="384" t="s">
        <v>126</v>
      </c>
      <c r="E9" s="399"/>
      <c r="G9" s="384" t="s">
        <v>125</v>
      </c>
      <c r="H9" s="548"/>
      <c r="I9" s="149" t="s">
        <v>126</v>
      </c>
      <c r="J9" s="149"/>
      <c r="K9" s="384" t="s">
        <v>36</v>
      </c>
      <c r="L9" s="548"/>
      <c r="M9" s="149" t="s">
        <v>127</v>
      </c>
      <c r="O9" s="384" t="s">
        <v>36</v>
      </c>
      <c r="P9" s="384"/>
      <c r="Q9" s="163" t="s">
        <v>127</v>
      </c>
    </row>
    <row r="10" spans="1:19" ht="23.25">
      <c r="A10" s="150"/>
      <c r="B10" s="539">
        <v>477</v>
      </c>
      <c r="C10" s="540"/>
      <c r="D10" s="541">
        <f>B13*0.5%</f>
        <v>0</v>
      </c>
      <c r="E10" s="542"/>
      <c r="G10" s="543">
        <v>70.58</v>
      </c>
      <c r="H10" s="544"/>
      <c r="I10" s="92">
        <f>G13*0.5%</f>
        <v>20.889000000000003</v>
      </c>
      <c r="J10" s="167"/>
      <c r="K10" s="545">
        <v>10</v>
      </c>
      <c r="L10" s="540"/>
      <c r="M10" s="89">
        <f>K7*K4*(1/K10)</f>
        <v>100</v>
      </c>
      <c r="O10" s="546">
        <v>100</v>
      </c>
      <c r="P10" s="547"/>
      <c r="Q10" s="93">
        <v>6.4285714285714279</v>
      </c>
    </row>
    <row r="11" spans="1:19" ht="12.75" customHeight="1">
      <c r="A11" s="7"/>
      <c r="B11" s="168"/>
      <c r="C11" s="94"/>
      <c r="D11" s="94"/>
      <c r="E11" s="94"/>
      <c r="G11" s="95"/>
      <c r="K11" s="96"/>
      <c r="L11" s="96"/>
      <c r="M11" s="97"/>
      <c r="O11" s="169"/>
      <c r="P11" s="169"/>
      <c r="Q11" s="169"/>
    </row>
    <row r="12" spans="1:19" ht="21.75" customHeight="1">
      <c r="A12" s="7"/>
      <c r="B12" s="532" t="s">
        <v>55</v>
      </c>
      <c r="C12" s="532"/>
      <c r="D12" s="533" t="s">
        <v>128</v>
      </c>
      <c r="E12" s="533"/>
      <c r="G12" s="373" t="s">
        <v>55</v>
      </c>
      <c r="H12" s="373"/>
      <c r="I12" s="533" t="s">
        <v>128</v>
      </c>
      <c r="J12" s="533"/>
      <c r="K12" s="534" t="s">
        <v>55</v>
      </c>
      <c r="L12" s="399"/>
      <c r="M12" s="98" t="s">
        <v>129</v>
      </c>
      <c r="O12" s="534" t="s">
        <v>55</v>
      </c>
      <c r="P12" s="399"/>
      <c r="Q12" s="98" t="s">
        <v>129</v>
      </c>
    </row>
    <row r="13" spans="1:19" ht="23.45" customHeight="1">
      <c r="A13" s="7"/>
      <c r="B13" s="535">
        <f>B4*B7</f>
        <v>0</v>
      </c>
      <c r="C13" s="535"/>
      <c r="D13" s="533"/>
      <c r="E13" s="533"/>
      <c r="G13" s="536">
        <f>G4*G7</f>
        <v>4177.8</v>
      </c>
      <c r="H13" s="536"/>
      <c r="I13" s="533"/>
      <c r="J13" s="533"/>
      <c r="K13" s="537">
        <f>K4*K7</f>
        <v>1000</v>
      </c>
      <c r="L13" s="538"/>
      <c r="M13" s="99">
        <f>(M7/K13)*K10</f>
        <v>498.11</v>
      </c>
      <c r="O13" s="537">
        <f>O4*O7</f>
        <v>48300</v>
      </c>
      <c r="P13" s="538"/>
      <c r="Q13" s="99">
        <f>Q7/(O4*O7)*O10</f>
        <v>0.20703933747412009</v>
      </c>
    </row>
    <row r="14" spans="1:19" ht="18">
      <c r="A14" s="8"/>
      <c r="B14" s="13"/>
      <c r="C14" s="100"/>
      <c r="D14" s="101"/>
      <c r="E14" s="102"/>
      <c r="F14" s="102"/>
      <c r="G14" s="102"/>
      <c r="H14" s="103"/>
      <c r="I14" s="103"/>
      <c r="J14" s="103"/>
      <c r="K14" s="103"/>
      <c r="L14" s="101"/>
      <c r="M14" s="104"/>
      <c r="O14" s="103"/>
      <c r="P14" s="103"/>
      <c r="Q14" s="103"/>
      <c r="R14" s="4"/>
      <c r="S14" s="9"/>
    </row>
    <row r="15" spans="1:19" ht="23.25">
      <c r="A15" s="8"/>
      <c r="C15" s="105"/>
      <c r="D15" s="101"/>
      <c r="E15" s="106"/>
      <c r="F15" s="106"/>
      <c r="G15" s="106"/>
      <c r="H15" s="529"/>
      <c r="I15" s="529"/>
      <c r="J15" s="101"/>
      <c r="K15" s="107"/>
      <c r="L15" s="101"/>
      <c r="M15" s="170"/>
      <c r="O15" s="108"/>
      <c r="P15" s="101"/>
      <c r="Q15" s="101"/>
      <c r="R15" s="83"/>
    </row>
    <row r="16" spans="1:19" ht="27.6" customHeight="1">
      <c r="A16" s="8"/>
      <c r="B16" s="87"/>
      <c r="H16" s="530"/>
      <c r="I16" s="530"/>
      <c r="O16" s="109"/>
      <c r="P16" s="109"/>
      <c r="Q16" s="109"/>
    </row>
    <row r="17" spans="1:17" ht="17.45" customHeight="1">
      <c r="A17" s="8"/>
      <c r="B17" s="13"/>
      <c r="E17" s="102"/>
      <c r="F17" s="102"/>
      <c r="G17" s="102"/>
      <c r="H17" s="531"/>
      <c r="I17" s="531"/>
      <c r="J17" s="10"/>
      <c r="K17" s="10"/>
      <c r="L17" s="10"/>
      <c r="M17" s="10"/>
      <c r="O17" s="171"/>
      <c r="P17" s="101"/>
      <c r="Q17" s="101"/>
    </row>
    <row r="18" spans="1:17" ht="20.25" customHeight="1">
      <c r="A18" s="8"/>
      <c r="E18" s="110"/>
      <c r="F18" s="110"/>
      <c r="G18" s="110"/>
      <c r="H18" s="531"/>
      <c r="I18" s="531"/>
      <c r="O18" s="111"/>
      <c r="P18" s="172"/>
      <c r="Q18" s="112"/>
    </row>
    <row r="19" spans="1:17" ht="21" customHeight="1">
      <c r="A19" s="8"/>
      <c r="E19" s="113"/>
      <c r="F19" s="113"/>
      <c r="G19" s="113"/>
      <c r="H19" s="114"/>
      <c r="I19" s="115"/>
      <c r="J19" s="115"/>
      <c r="K19" s="115"/>
      <c r="L19" s="115"/>
      <c r="O19" s="116"/>
      <c r="P19" s="116"/>
      <c r="Q19" s="117"/>
    </row>
    <row r="20" spans="1:17" ht="23.25" customHeight="1">
      <c r="A20" s="79" t="s">
        <v>63</v>
      </c>
      <c r="B20" s="158" t="s">
        <v>65</v>
      </c>
      <c r="C20" s="55" t="s">
        <v>130</v>
      </c>
      <c r="L20" s="115"/>
      <c r="M20" s="80"/>
      <c r="N20" s="80"/>
      <c r="O20" s="118"/>
      <c r="P20" s="119"/>
      <c r="Q20" s="112"/>
    </row>
    <row r="21" spans="1:17" ht="17.100000000000001" customHeight="1">
      <c r="A21" s="8"/>
      <c r="B21" s="158"/>
      <c r="C21" s="55"/>
      <c r="L21" s="82"/>
      <c r="M21" s="77"/>
      <c r="O21" s="173"/>
      <c r="P21" s="174"/>
      <c r="Q21" s="174"/>
    </row>
    <row r="22" spans="1:17" ht="23.25">
      <c r="A22" s="8"/>
      <c r="B22" s="87"/>
      <c r="C22" s="55"/>
      <c r="G22" s="84"/>
      <c r="L22" s="10"/>
      <c r="M22" s="10"/>
      <c r="O22" s="96"/>
      <c r="P22" s="96"/>
      <c r="Q22" s="96"/>
    </row>
    <row r="23" spans="1:17" ht="23.25">
      <c r="A23" s="8"/>
      <c r="B23" s="158"/>
      <c r="C23" s="56"/>
      <c r="G23" s="10"/>
      <c r="H23" s="10"/>
      <c r="I23" s="10"/>
      <c r="J23" s="10"/>
      <c r="K23" s="10"/>
      <c r="L23" s="10"/>
      <c r="M23" s="10"/>
    </row>
    <row r="24" spans="1:17" ht="17.45" customHeight="1">
      <c r="A24" s="8"/>
      <c r="B24" s="158"/>
      <c r="C24" s="435"/>
      <c r="D24" s="435"/>
      <c r="E24" s="435"/>
      <c r="F24" s="435"/>
      <c r="G24" s="435"/>
    </row>
    <row r="25" spans="1:17" ht="15" customHeight="1">
      <c r="A25" s="8"/>
      <c r="B25" s="158"/>
      <c r="C25" s="56"/>
    </row>
    <row r="26" spans="1:17" ht="12.75">
      <c r="A26" s="8"/>
      <c r="B26" s="158"/>
      <c r="C26" s="56"/>
    </row>
    <row r="27" spans="1:17" ht="12.75">
      <c r="A27" s="8"/>
      <c r="B27" s="87"/>
      <c r="C27" s="56"/>
    </row>
    <row r="28" spans="1:17" ht="12.75">
      <c r="A28" s="8"/>
      <c r="B28" s="87"/>
      <c r="C28" s="56"/>
    </row>
    <row r="29" spans="1:17" ht="12.75">
      <c r="A29" s="8"/>
      <c r="B29" s="87"/>
      <c r="C29" s="56"/>
    </row>
    <row r="30" spans="1:17" ht="12.75">
      <c r="A30" s="8"/>
      <c r="B30" s="87"/>
      <c r="C30" s="56"/>
    </row>
    <row r="31" spans="1:17" ht="12.75" hidden="1">
      <c r="A31" s="8"/>
      <c r="B31" s="87"/>
    </row>
    <row r="32" spans="1:17" ht="12.75" hidden="1">
      <c r="A32" s="8"/>
      <c r="B32" s="87"/>
    </row>
    <row r="33" spans="1:8" ht="12.75" hidden="1">
      <c r="A33" s="8"/>
      <c r="B33" s="87"/>
    </row>
    <row r="34" spans="1:8" ht="12.75" hidden="1">
      <c r="A34" s="8"/>
      <c r="B34" s="87"/>
    </row>
    <row r="35" spans="1:8" ht="12.75" hidden="1">
      <c r="A35" s="8"/>
      <c r="B35" s="87"/>
      <c r="H35" s="13"/>
    </row>
    <row r="36" spans="1:8" ht="12.75" hidden="1">
      <c r="A36" s="8"/>
      <c r="B36" s="87"/>
    </row>
    <row r="37" spans="1:8" ht="12.75" hidden="1">
      <c r="A37" s="8"/>
      <c r="B37" s="87"/>
    </row>
    <row r="38" spans="1:8" ht="12.75" hidden="1">
      <c r="A38" s="8"/>
      <c r="B38" s="87"/>
    </row>
    <row r="39" spans="1:8" ht="12.75" hidden="1">
      <c r="A39" s="8"/>
      <c r="B39" s="87"/>
    </row>
    <row r="40" spans="1:8" ht="12.75" hidden="1">
      <c r="A40" s="8"/>
      <c r="B40" s="87"/>
    </row>
    <row r="41" spans="1:8" ht="12.75" hidden="1">
      <c r="A41" s="8"/>
      <c r="B41" s="87"/>
    </row>
    <row r="42" spans="1:8" ht="12.75" hidden="1">
      <c r="A42" s="8"/>
      <c r="B42" s="87"/>
    </row>
    <row r="43" spans="1:8" ht="12.75" hidden="1">
      <c r="A43" s="8"/>
      <c r="B43" s="87"/>
    </row>
    <row r="44" spans="1:8" ht="12.75" hidden="1">
      <c r="A44" s="8"/>
      <c r="B44" s="87"/>
    </row>
    <row r="45" spans="1:8" ht="12.75" hidden="1">
      <c r="A45" s="8"/>
      <c r="B45" s="87"/>
    </row>
    <row r="46" spans="1:8" ht="12.75" hidden="1">
      <c r="A46" s="8"/>
      <c r="B46" s="87"/>
    </row>
    <row r="47" spans="1:8" ht="12.75" hidden="1">
      <c r="A47" s="8"/>
      <c r="B47" s="87"/>
    </row>
    <row r="48" spans="1:8" ht="12.75" hidden="1">
      <c r="A48" s="8"/>
      <c r="B48" s="87"/>
    </row>
    <row r="49" spans="1:2" ht="12.75" hidden="1">
      <c r="A49" s="8"/>
      <c r="B49" s="87"/>
    </row>
    <row r="50" spans="1:2" ht="12.75" hidden="1">
      <c r="A50" s="8"/>
      <c r="B50" s="87"/>
    </row>
    <row r="51" spans="1:2" ht="12.75" hidden="1">
      <c r="A51" s="8"/>
      <c r="B51" s="87"/>
    </row>
    <row r="52" spans="1:2" ht="12.75" hidden="1">
      <c r="A52" s="8"/>
      <c r="B52" s="87"/>
    </row>
    <row r="53" spans="1:2" ht="12.75" hidden="1">
      <c r="A53" s="8"/>
      <c r="B53" s="87"/>
    </row>
    <row r="54" spans="1:2" ht="12.75" hidden="1">
      <c r="A54" s="8"/>
      <c r="B54" s="87"/>
    </row>
    <row r="55" spans="1:2" ht="12.75" hidden="1">
      <c r="A55" s="8"/>
      <c r="B55" s="87"/>
    </row>
    <row r="56" spans="1:2" ht="12.75" hidden="1">
      <c r="A56" s="8"/>
      <c r="B56" s="87"/>
    </row>
    <row r="57" spans="1:2" ht="12.75" hidden="1">
      <c r="A57" s="8"/>
      <c r="B57" s="87"/>
    </row>
    <row r="58" spans="1:2" ht="12.75" hidden="1">
      <c r="A58" s="8"/>
      <c r="B58" s="87"/>
    </row>
    <row r="59" spans="1:2" ht="12.75" hidden="1">
      <c r="A59" s="8"/>
      <c r="B59" s="87"/>
    </row>
    <row r="60" spans="1:2" ht="12.75" hidden="1">
      <c r="A60" s="8"/>
      <c r="B60" s="87"/>
    </row>
    <row r="61" spans="1:2" ht="12.75" hidden="1">
      <c r="A61" s="8"/>
      <c r="B61" s="87"/>
    </row>
    <row r="62" spans="1:2" ht="12.75" hidden="1">
      <c r="A62" s="8"/>
      <c r="B62" s="87"/>
    </row>
    <row r="63" spans="1:2" ht="12.75" hidden="1">
      <c r="A63" s="8"/>
      <c r="B63" s="87"/>
    </row>
    <row r="64" spans="1:2" ht="12.75" hidden="1">
      <c r="A64" s="8"/>
      <c r="B64" s="87"/>
    </row>
    <row r="65" spans="1:2" ht="12.75" hidden="1">
      <c r="A65" s="8"/>
      <c r="B65" s="87"/>
    </row>
    <row r="66" spans="1:2" ht="12.75" hidden="1">
      <c r="A66" s="8"/>
      <c r="B66" s="87"/>
    </row>
    <row r="67" spans="1:2" ht="12.75" hidden="1">
      <c r="A67" s="8"/>
      <c r="B67" s="87"/>
    </row>
    <row r="68" spans="1:2" ht="12.75" hidden="1">
      <c r="A68" s="8"/>
      <c r="B68" s="87"/>
    </row>
    <row r="69" spans="1:2" ht="12.75" hidden="1">
      <c r="A69" s="8"/>
      <c r="B69" s="87"/>
    </row>
    <row r="70" spans="1:2" ht="12.75" hidden="1">
      <c r="A70" s="8"/>
      <c r="B70" s="87"/>
    </row>
    <row r="71" spans="1:2" ht="12.75" hidden="1">
      <c r="A71" s="8"/>
      <c r="B71" s="87"/>
    </row>
    <row r="72" spans="1:2" ht="12.75" hidden="1">
      <c r="A72" s="8"/>
      <c r="B72" s="87"/>
    </row>
    <row r="73" spans="1:2" ht="12.75" hidden="1">
      <c r="A73" s="8"/>
      <c r="B73" s="87"/>
    </row>
    <row r="74" spans="1:2" ht="12.75" hidden="1">
      <c r="A74" s="8"/>
      <c r="B74" s="87"/>
    </row>
    <row r="75" spans="1:2" ht="12.75" hidden="1">
      <c r="A75" s="8"/>
      <c r="B75" s="87"/>
    </row>
    <row r="76" spans="1:2" ht="12.75" hidden="1">
      <c r="A76" s="8"/>
      <c r="B76" s="87"/>
    </row>
    <row r="77" spans="1:2" ht="12.75" hidden="1">
      <c r="A77" s="8"/>
      <c r="B77" s="87"/>
    </row>
    <row r="78" spans="1:2" ht="12.75" hidden="1">
      <c r="A78" s="8"/>
      <c r="B78" s="87"/>
    </row>
    <row r="79" spans="1:2" ht="12.75" hidden="1">
      <c r="A79" s="8"/>
      <c r="B79" s="87"/>
    </row>
    <row r="80" spans="1:2" ht="12.75" hidden="1">
      <c r="A80" s="8"/>
      <c r="B80" s="87"/>
    </row>
    <row r="81" spans="1:2" ht="12.75" hidden="1">
      <c r="A81" s="8"/>
      <c r="B81" s="87"/>
    </row>
    <row r="82" spans="1:2" ht="12.75" hidden="1">
      <c r="A82" s="8"/>
      <c r="B82" s="87"/>
    </row>
    <row r="83" spans="1:2" ht="12.75" hidden="1">
      <c r="A83" s="8"/>
      <c r="B83" s="87"/>
    </row>
    <row r="84" spans="1:2" ht="12.75" hidden="1">
      <c r="A84" s="8"/>
      <c r="B84" s="87"/>
    </row>
    <row r="85" spans="1:2" ht="12.75" hidden="1">
      <c r="A85" s="8"/>
      <c r="B85" s="87"/>
    </row>
    <row r="86" spans="1:2" ht="12.75" hidden="1">
      <c r="A86" s="8"/>
      <c r="B86" s="87"/>
    </row>
    <row r="87" spans="1:2" ht="12.75" hidden="1">
      <c r="A87" s="8"/>
      <c r="B87" s="87"/>
    </row>
    <row r="88" spans="1:2" ht="12.75" hidden="1">
      <c r="A88" s="8"/>
      <c r="B88" s="87"/>
    </row>
    <row r="89" spans="1:2" ht="12.75" hidden="1">
      <c r="A89" s="8"/>
      <c r="B89" s="87"/>
    </row>
    <row r="90" spans="1:2" ht="12.75" hidden="1">
      <c r="A90" s="8"/>
      <c r="B90" s="87"/>
    </row>
    <row r="91" spans="1:2" ht="12.75" hidden="1">
      <c r="A91" s="8"/>
      <c r="B91" s="87"/>
    </row>
    <row r="92" spans="1:2" ht="12.75" hidden="1">
      <c r="A92" s="8"/>
      <c r="B92" s="87"/>
    </row>
    <row r="93" spans="1:2" ht="12.75" hidden="1">
      <c r="A93" s="8"/>
      <c r="B93" s="87"/>
    </row>
    <row r="94" spans="1:2" ht="12.75" hidden="1">
      <c r="A94" s="8"/>
      <c r="B94" s="87"/>
    </row>
    <row r="95" spans="1:2" ht="12.75" hidden="1">
      <c r="A95" s="8"/>
      <c r="B95" s="87"/>
    </row>
    <row r="96" spans="1:2" ht="12.75" hidden="1">
      <c r="A96" s="8"/>
      <c r="B96" s="87"/>
    </row>
    <row r="97" spans="1:2" ht="12.75" hidden="1">
      <c r="A97" s="8"/>
      <c r="B97" s="87"/>
    </row>
    <row r="98" spans="1:2" ht="12.75" hidden="1">
      <c r="A98" s="8"/>
      <c r="B98" s="87"/>
    </row>
    <row r="99" spans="1:2" ht="12.75" hidden="1">
      <c r="A99" s="8"/>
      <c r="B99" s="87"/>
    </row>
    <row r="100" spans="1:2" ht="12.75" hidden="1">
      <c r="A100" s="8"/>
      <c r="B100" s="87"/>
    </row>
    <row r="101" spans="1:2" ht="12.75" hidden="1">
      <c r="A101" s="8"/>
      <c r="B101" s="87"/>
    </row>
    <row r="102" spans="1:2" ht="12.75" hidden="1">
      <c r="A102" s="8"/>
      <c r="B102" s="87"/>
    </row>
    <row r="103" spans="1:2" ht="12.75" hidden="1">
      <c r="A103" s="8"/>
      <c r="B103" s="87"/>
    </row>
    <row r="104" spans="1:2" ht="12.75" hidden="1">
      <c r="A104" s="8"/>
      <c r="B104" s="87"/>
    </row>
    <row r="105" spans="1:2" ht="12.75" hidden="1">
      <c r="A105" s="8"/>
      <c r="B105" s="87"/>
    </row>
    <row r="106" spans="1:2" ht="12.75" hidden="1">
      <c r="A106" s="8"/>
      <c r="B106" s="87"/>
    </row>
    <row r="107" spans="1:2" ht="12.75" hidden="1">
      <c r="A107" s="8"/>
      <c r="B107" s="87"/>
    </row>
    <row r="108" spans="1:2" ht="12.75" hidden="1">
      <c r="A108" s="8"/>
      <c r="B108" s="87"/>
    </row>
    <row r="109" spans="1:2" ht="12.75" hidden="1">
      <c r="A109" s="8"/>
      <c r="B109" s="87"/>
    </row>
    <row r="110" spans="1:2" ht="12.75" hidden="1">
      <c r="A110" s="8"/>
      <c r="B110" s="87"/>
    </row>
    <row r="111" spans="1:2" ht="12.75" hidden="1">
      <c r="A111" s="8"/>
      <c r="B111" s="87"/>
    </row>
    <row r="112" spans="1:2" ht="12.75" hidden="1">
      <c r="A112" s="8"/>
      <c r="B112" s="87"/>
    </row>
    <row r="113" spans="1:2" ht="12.75" hidden="1">
      <c r="A113" s="8"/>
      <c r="B113" s="87"/>
    </row>
    <row r="114" spans="1:2" ht="12.75" hidden="1">
      <c r="A114" s="8"/>
      <c r="B114" s="87"/>
    </row>
    <row r="115" spans="1:2" ht="12.75" hidden="1">
      <c r="A115" s="8"/>
      <c r="B115" s="87"/>
    </row>
    <row r="116" spans="1:2" ht="12.75" hidden="1">
      <c r="A116" s="8"/>
      <c r="B116" s="87"/>
    </row>
    <row r="117" spans="1:2" ht="12.75" hidden="1">
      <c r="A117" s="8"/>
      <c r="B117" s="87"/>
    </row>
    <row r="118" spans="1:2" ht="12.75" hidden="1">
      <c r="A118" s="8"/>
      <c r="B118" s="87"/>
    </row>
    <row r="119" spans="1:2" ht="12.75" hidden="1">
      <c r="A119" s="8"/>
      <c r="B119" s="87"/>
    </row>
    <row r="120" spans="1:2" ht="12.75" hidden="1">
      <c r="A120" s="8"/>
      <c r="B120" s="87"/>
    </row>
    <row r="121" spans="1:2" ht="12.75" hidden="1">
      <c r="A121" s="8"/>
      <c r="B121" s="87"/>
    </row>
    <row r="122" spans="1:2" ht="12.75" hidden="1">
      <c r="A122" s="8"/>
      <c r="B122" s="87"/>
    </row>
    <row r="123" spans="1:2" ht="12.75" hidden="1">
      <c r="A123" s="8"/>
      <c r="B123" s="87"/>
    </row>
    <row r="124" spans="1:2" ht="12.75" hidden="1">
      <c r="A124" s="8"/>
      <c r="B124" s="87"/>
    </row>
    <row r="125" spans="1:2" ht="12.75" hidden="1">
      <c r="A125" s="8"/>
      <c r="B125" s="87"/>
    </row>
    <row r="126" spans="1:2" ht="12.75" hidden="1">
      <c r="A126" s="8"/>
      <c r="B126" s="87"/>
    </row>
    <row r="127" spans="1:2" ht="12.75" hidden="1">
      <c r="A127" s="8"/>
      <c r="B127" s="87"/>
    </row>
    <row r="128" spans="1:2" ht="12.75" hidden="1">
      <c r="A128" s="8"/>
      <c r="B128" s="87"/>
    </row>
    <row r="129" spans="1:2" ht="12.75" hidden="1">
      <c r="A129" s="8"/>
      <c r="B129" s="87"/>
    </row>
    <row r="130" spans="1:2" ht="12.75" hidden="1">
      <c r="A130" s="8"/>
      <c r="B130" s="87"/>
    </row>
    <row r="131" spans="1:2" ht="12.75" hidden="1">
      <c r="A131" s="8"/>
      <c r="B131" s="87"/>
    </row>
    <row r="132" spans="1:2" ht="12.75" hidden="1">
      <c r="A132" s="8"/>
      <c r="B132" s="87"/>
    </row>
    <row r="133" spans="1:2" ht="12.75" hidden="1">
      <c r="A133" s="8"/>
      <c r="B133" s="87"/>
    </row>
    <row r="134" spans="1:2" ht="12.75" hidden="1">
      <c r="A134" s="8"/>
      <c r="B134" s="87"/>
    </row>
    <row r="135" spans="1:2" ht="12.75" hidden="1">
      <c r="A135" s="8"/>
      <c r="B135" s="87"/>
    </row>
    <row r="136" spans="1:2" ht="12.75" hidden="1">
      <c r="A136" s="8"/>
      <c r="B136" s="87"/>
    </row>
    <row r="137" spans="1:2" ht="12.75" hidden="1">
      <c r="A137" s="8"/>
      <c r="B137" s="87"/>
    </row>
    <row r="138" spans="1:2" ht="12.75" hidden="1">
      <c r="A138" s="8"/>
      <c r="B138" s="87"/>
    </row>
    <row r="139" spans="1:2" ht="12.75" hidden="1">
      <c r="A139" s="8"/>
      <c r="B139" s="87"/>
    </row>
    <row r="140" spans="1:2" ht="12.75" hidden="1">
      <c r="A140" s="8"/>
      <c r="B140" s="87"/>
    </row>
    <row r="141" spans="1:2" ht="12.75" hidden="1">
      <c r="A141" s="8"/>
      <c r="B141" s="87"/>
    </row>
    <row r="142" spans="1:2" ht="12.75" hidden="1">
      <c r="A142" s="8"/>
      <c r="B142" s="87"/>
    </row>
    <row r="143" spans="1:2" ht="12.75" hidden="1">
      <c r="A143" s="8"/>
      <c r="B143" s="87"/>
    </row>
    <row r="144" spans="1:2" ht="12.75" hidden="1">
      <c r="A144" s="8"/>
      <c r="B144" s="87"/>
    </row>
    <row r="145" spans="1:2" ht="12.75" hidden="1">
      <c r="A145" s="8"/>
      <c r="B145" s="87"/>
    </row>
    <row r="146" spans="1:2" ht="12.75" hidden="1">
      <c r="A146" s="8"/>
      <c r="B146" s="87"/>
    </row>
    <row r="147" spans="1:2" ht="12.75" hidden="1">
      <c r="A147" s="8"/>
      <c r="B147" s="87"/>
    </row>
    <row r="148" spans="1:2" ht="12.75" hidden="1">
      <c r="A148" s="8"/>
      <c r="B148" s="87"/>
    </row>
    <row r="149" spans="1:2" ht="12.75" hidden="1">
      <c r="A149" s="8"/>
      <c r="B149" s="87"/>
    </row>
    <row r="150" spans="1:2" ht="12.75" hidden="1">
      <c r="A150" s="8"/>
      <c r="B150" s="87"/>
    </row>
    <row r="151" spans="1:2" ht="12.75" hidden="1">
      <c r="A151" s="8"/>
      <c r="B151" s="87"/>
    </row>
    <row r="152" spans="1:2" ht="12.75" hidden="1">
      <c r="A152" s="8"/>
      <c r="B152" s="87"/>
    </row>
    <row r="153" spans="1:2" ht="12.75" hidden="1">
      <c r="A153" s="8"/>
      <c r="B153" s="87"/>
    </row>
    <row r="154" spans="1:2" ht="12.75" hidden="1">
      <c r="A154" s="8"/>
      <c r="B154" s="87"/>
    </row>
    <row r="155" spans="1:2" ht="12.75" hidden="1">
      <c r="A155" s="8"/>
      <c r="B155" s="87"/>
    </row>
    <row r="156" spans="1:2" ht="12.75" hidden="1">
      <c r="A156" s="8"/>
      <c r="B156" s="87"/>
    </row>
    <row r="157" spans="1:2" ht="12.75" hidden="1">
      <c r="A157" s="8"/>
      <c r="B157" s="87"/>
    </row>
    <row r="158" spans="1:2" ht="12.75" hidden="1">
      <c r="A158" s="8"/>
      <c r="B158" s="87"/>
    </row>
    <row r="159" spans="1:2" ht="12.75" hidden="1">
      <c r="A159" s="8"/>
      <c r="B159" s="87"/>
    </row>
    <row r="160" spans="1:2" ht="12.75" hidden="1">
      <c r="A160" s="8"/>
      <c r="B160" s="87"/>
    </row>
    <row r="161" spans="1:2" ht="12.75" hidden="1">
      <c r="A161" s="8"/>
      <c r="B161" s="87"/>
    </row>
    <row r="162" spans="1:2" ht="12.75" hidden="1">
      <c r="A162" s="8"/>
      <c r="B162" s="87"/>
    </row>
    <row r="163" spans="1:2" ht="12.75" hidden="1">
      <c r="A163" s="8"/>
      <c r="B163" s="87"/>
    </row>
    <row r="164" spans="1:2" ht="12.75" hidden="1">
      <c r="A164" s="8"/>
      <c r="B164" s="87"/>
    </row>
    <row r="165" spans="1:2" ht="12.75" hidden="1">
      <c r="A165" s="8"/>
      <c r="B165" s="87"/>
    </row>
    <row r="166" spans="1:2" ht="12.75" hidden="1">
      <c r="A166" s="8"/>
      <c r="B166" s="87"/>
    </row>
    <row r="167" spans="1:2" ht="12.75" hidden="1">
      <c r="A167" s="8"/>
      <c r="B167" s="87"/>
    </row>
    <row r="168" spans="1:2" ht="12.75" hidden="1">
      <c r="A168" s="8"/>
      <c r="B168" s="87"/>
    </row>
    <row r="169" spans="1:2" ht="12.75" hidden="1">
      <c r="A169" s="8"/>
      <c r="B169" s="87"/>
    </row>
    <row r="170" spans="1:2" ht="12.75" hidden="1">
      <c r="A170" s="8"/>
      <c r="B170" s="87"/>
    </row>
    <row r="171" spans="1:2" ht="12.75" hidden="1">
      <c r="A171" s="8"/>
      <c r="B171" s="87"/>
    </row>
    <row r="172" spans="1:2" ht="12.75" hidden="1">
      <c r="A172" s="8"/>
      <c r="B172" s="87"/>
    </row>
    <row r="173" spans="1:2" ht="12.75" hidden="1">
      <c r="A173" s="8"/>
      <c r="B173" s="87"/>
    </row>
    <row r="174" spans="1:2" ht="12.75" hidden="1">
      <c r="A174" s="8"/>
      <c r="B174" s="87"/>
    </row>
    <row r="175" spans="1:2" ht="12.75" hidden="1">
      <c r="A175" s="8"/>
      <c r="B175" s="87"/>
    </row>
    <row r="176" spans="1:2" ht="12.75" hidden="1">
      <c r="A176" s="8"/>
      <c r="B176" s="87"/>
    </row>
    <row r="177" spans="1:2" ht="12.75" hidden="1">
      <c r="A177" s="8"/>
      <c r="B177" s="87"/>
    </row>
    <row r="178" spans="1:2" ht="12.75" hidden="1">
      <c r="A178" s="8"/>
      <c r="B178" s="87"/>
    </row>
    <row r="179" spans="1:2" ht="12.75" hidden="1">
      <c r="A179" s="8"/>
      <c r="B179" s="87"/>
    </row>
    <row r="180" spans="1:2" ht="12.75" hidden="1">
      <c r="A180" s="8"/>
      <c r="B180" s="87"/>
    </row>
    <row r="181" spans="1:2" ht="12.75" hidden="1">
      <c r="A181" s="8"/>
      <c r="B181" s="87"/>
    </row>
    <row r="182" spans="1:2" ht="12.75" hidden="1">
      <c r="A182" s="8"/>
      <c r="B182" s="87"/>
    </row>
    <row r="183" spans="1:2" ht="12.75" hidden="1">
      <c r="A183" s="8"/>
      <c r="B183" s="87"/>
    </row>
    <row r="184" spans="1:2" ht="12.75" hidden="1">
      <c r="A184" s="8"/>
      <c r="B184" s="87"/>
    </row>
    <row r="185" spans="1:2" ht="12.75" hidden="1">
      <c r="A185" s="8"/>
      <c r="B185" s="87"/>
    </row>
    <row r="186" spans="1:2" ht="12.75" hidden="1">
      <c r="A186" s="8"/>
      <c r="B186" s="87"/>
    </row>
    <row r="187" spans="1:2" ht="12.75" hidden="1">
      <c r="A187" s="8"/>
      <c r="B187" s="87"/>
    </row>
    <row r="188" spans="1:2" ht="12.75" hidden="1">
      <c r="A188" s="8"/>
      <c r="B188" s="87"/>
    </row>
    <row r="189" spans="1:2" ht="12.75" hidden="1">
      <c r="A189" s="8"/>
      <c r="B189" s="87"/>
    </row>
    <row r="190" spans="1:2" ht="12.75" hidden="1">
      <c r="A190" s="8"/>
      <c r="B190" s="87"/>
    </row>
    <row r="191" spans="1:2" ht="12.75" hidden="1">
      <c r="A191" s="8"/>
      <c r="B191" s="87"/>
    </row>
    <row r="192" spans="1:2" ht="12.75" hidden="1">
      <c r="A192" s="8"/>
      <c r="B192" s="87"/>
    </row>
    <row r="193" spans="1:2" ht="12.75" hidden="1">
      <c r="A193" s="8"/>
      <c r="B193" s="87"/>
    </row>
    <row r="194" spans="1:2" ht="12.75" hidden="1">
      <c r="A194" s="8"/>
      <c r="B194" s="87"/>
    </row>
    <row r="195" spans="1:2" ht="12.75" hidden="1">
      <c r="A195" s="8"/>
      <c r="B195" s="87"/>
    </row>
    <row r="196" spans="1:2" ht="12.75" hidden="1">
      <c r="A196" s="8"/>
      <c r="B196" s="87"/>
    </row>
    <row r="197" spans="1:2" ht="12.75" hidden="1">
      <c r="A197" s="8"/>
      <c r="B197" s="87"/>
    </row>
    <row r="198" spans="1:2" ht="12.75" hidden="1">
      <c r="A198" s="8"/>
      <c r="B198" s="87"/>
    </row>
    <row r="199" spans="1:2" ht="12.75" hidden="1">
      <c r="A199" s="8"/>
      <c r="B199" s="87"/>
    </row>
    <row r="200" spans="1:2" ht="12.75" hidden="1">
      <c r="A200" s="8"/>
      <c r="B200" s="87"/>
    </row>
    <row r="201" spans="1:2" ht="12.75" hidden="1">
      <c r="A201" s="8"/>
      <c r="B201" s="87"/>
    </row>
    <row r="202" spans="1:2" ht="12.75" hidden="1">
      <c r="A202" s="8"/>
      <c r="B202" s="87"/>
    </row>
    <row r="203" spans="1:2" ht="12.75" hidden="1">
      <c r="A203" s="8"/>
      <c r="B203" s="87"/>
    </row>
    <row r="204" spans="1:2" ht="12.75" hidden="1">
      <c r="A204" s="8"/>
      <c r="B204" s="87"/>
    </row>
    <row r="205" spans="1:2" ht="12.75" hidden="1">
      <c r="A205" s="8"/>
      <c r="B205" s="87"/>
    </row>
    <row r="206" spans="1:2" ht="12.75" hidden="1">
      <c r="A206" s="8"/>
      <c r="B206" s="87"/>
    </row>
    <row r="207" spans="1:2" ht="12.75" hidden="1">
      <c r="A207" s="8"/>
      <c r="B207" s="87"/>
    </row>
    <row r="208" spans="1:2" ht="12.75" hidden="1">
      <c r="A208" s="8"/>
      <c r="B208" s="87"/>
    </row>
    <row r="209" spans="1:2" ht="12.75" hidden="1">
      <c r="A209" s="8"/>
      <c r="B209" s="87"/>
    </row>
    <row r="210" spans="1:2" ht="12.75" hidden="1">
      <c r="A210" s="8"/>
      <c r="B210" s="87"/>
    </row>
    <row r="211" spans="1:2" ht="12.75" hidden="1">
      <c r="A211" s="8"/>
      <c r="B211" s="87"/>
    </row>
    <row r="212" spans="1:2" ht="12.75" hidden="1">
      <c r="A212" s="8"/>
      <c r="B212" s="87"/>
    </row>
    <row r="213" spans="1:2" ht="12.75" hidden="1">
      <c r="A213" s="8"/>
      <c r="B213" s="87"/>
    </row>
    <row r="214" spans="1:2" ht="12.75" hidden="1">
      <c r="A214" s="8"/>
      <c r="B214" s="87"/>
    </row>
    <row r="215" spans="1:2" ht="12.75" hidden="1">
      <c r="A215" s="8"/>
      <c r="B215" s="87"/>
    </row>
    <row r="216" spans="1:2" ht="12.75" hidden="1">
      <c r="A216" s="8"/>
      <c r="B216" s="87"/>
    </row>
    <row r="217" spans="1:2" ht="12.75" hidden="1">
      <c r="A217" s="8"/>
      <c r="B217" s="87"/>
    </row>
    <row r="218" spans="1:2" ht="12.75" hidden="1">
      <c r="A218" s="8"/>
      <c r="B218" s="87"/>
    </row>
    <row r="219" spans="1:2" ht="12.75" hidden="1">
      <c r="A219" s="8"/>
      <c r="B219" s="87"/>
    </row>
    <row r="220" spans="1:2" ht="12.75" hidden="1">
      <c r="A220" s="8"/>
      <c r="B220" s="87"/>
    </row>
    <row r="221" spans="1:2" ht="12.75" hidden="1">
      <c r="A221" s="8"/>
      <c r="B221" s="87"/>
    </row>
    <row r="222" spans="1:2" ht="12.75" hidden="1">
      <c r="A222" s="8"/>
      <c r="B222" s="87"/>
    </row>
    <row r="223" spans="1:2" ht="12.75" hidden="1">
      <c r="A223" s="8"/>
      <c r="B223" s="87"/>
    </row>
    <row r="224" spans="1:2" ht="12.75" hidden="1">
      <c r="A224" s="8"/>
      <c r="B224" s="87"/>
    </row>
    <row r="225" spans="1:2" ht="12.75" hidden="1">
      <c r="A225" s="8"/>
      <c r="B225" s="87"/>
    </row>
    <row r="226" spans="1:2" ht="12.75" hidden="1">
      <c r="A226" s="8"/>
      <c r="B226" s="87"/>
    </row>
    <row r="227" spans="1:2" ht="12.75" hidden="1">
      <c r="A227" s="8"/>
      <c r="B227" s="87"/>
    </row>
    <row r="228" spans="1:2" ht="12.75" hidden="1">
      <c r="A228" s="8"/>
      <c r="B228" s="87"/>
    </row>
    <row r="229" spans="1:2" ht="12.75" hidden="1">
      <c r="A229" s="8"/>
      <c r="B229" s="87"/>
    </row>
    <row r="230" spans="1:2" ht="12.75" hidden="1">
      <c r="A230" s="8"/>
      <c r="B230" s="87"/>
    </row>
    <row r="231" spans="1:2" ht="12.75" hidden="1">
      <c r="A231" s="8"/>
      <c r="B231" s="87"/>
    </row>
    <row r="232" spans="1:2" ht="12.75" hidden="1">
      <c r="A232" s="8"/>
      <c r="B232" s="87"/>
    </row>
    <row r="233" spans="1:2" ht="12.75" hidden="1">
      <c r="A233" s="8"/>
      <c r="B233" s="87"/>
    </row>
    <row r="234" spans="1:2" ht="12.75" hidden="1">
      <c r="A234" s="8"/>
      <c r="B234" s="87"/>
    </row>
    <row r="235" spans="1:2" ht="12.75" hidden="1">
      <c r="A235" s="8"/>
      <c r="B235" s="87"/>
    </row>
    <row r="236" spans="1:2" ht="12.75" hidden="1">
      <c r="A236" s="8"/>
      <c r="B236" s="87"/>
    </row>
    <row r="237" spans="1:2" ht="12.75" hidden="1">
      <c r="A237" s="8"/>
      <c r="B237" s="87"/>
    </row>
    <row r="238" spans="1:2" ht="12.75" hidden="1">
      <c r="A238" s="8"/>
      <c r="B238" s="87"/>
    </row>
    <row r="239" spans="1:2" ht="12.75" hidden="1">
      <c r="A239" s="8"/>
      <c r="B239" s="87"/>
    </row>
    <row r="240" spans="1:2" ht="12.75" hidden="1">
      <c r="A240" s="8"/>
      <c r="B240" s="87"/>
    </row>
    <row r="241" spans="1:2" ht="12.75" hidden="1">
      <c r="A241" s="8"/>
      <c r="B241" s="87"/>
    </row>
    <row r="242" spans="1:2" ht="12.75" hidden="1">
      <c r="A242" s="8"/>
      <c r="B242" s="87"/>
    </row>
    <row r="243" spans="1:2" ht="12.75" hidden="1">
      <c r="A243" s="8"/>
      <c r="B243" s="87"/>
    </row>
    <row r="244" spans="1:2" ht="12.75" hidden="1">
      <c r="A244" s="8"/>
      <c r="B244" s="87"/>
    </row>
    <row r="245" spans="1:2" ht="12.75" hidden="1">
      <c r="A245" s="8"/>
      <c r="B245" s="87"/>
    </row>
    <row r="246" spans="1:2" ht="12.75" hidden="1">
      <c r="A246" s="8"/>
      <c r="B246" s="87"/>
    </row>
    <row r="247" spans="1:2" ht="12.75" hidden="1">
      <c r="A247" s="8"/>
      <c r="B247" s="87"/>
    </row>
    <row r="248" spans="1:2" ht="12.75" hidden="1">
      <c r="A248" s="8"/>
      <c r="B248" s="87"/>
    </row>
    <row r="249" spans="1:2" ht="12.75" hidden="1">
      <c r="A249" s="8"/>
      <c r="B249" s="87"/>
    </row>
    <row r="250" spans="1:2" ht="12.75" hidden="1">
      <c r="A250" s="8"/>
      <c r="B250" s="87"/>
    </row>
    <row r="251" spans="1:2" ht="12.75" hidden="1">
      <c r="A251" s="8"/>
      <c r="B251" s="87"/>
    </row>
    <row r="252" spans="1:2" ht="12.75" hidden="1">
      <c r="A252" s="8"/>
      <c r="B252" s="87"/>
    </row>
    <row r="253" spans="1:2" ht="12.75" hidden="1">
      <c r="A253" s="8"/>
      <c r="B253" s="87"/>
    </row>
    <row r="254" spans="1:2" ht="12.75" hidden="1">
      <c r="A254" s="8"/>
      <c r="B254" s="87"/>
    </row>
    <row r="255" spans="1:2" ht="12.75" hidden="1">
      <c r="A255" s="8"/>
      <c r="B255" s="87"/>
    </row>
    <row r="256" spans="1:2" ht="12.75" hidden="1">
      <c r="A256" s="8"/>
      <c r="B256" s="87"/>
    </row>
    <row r="257" spans="1:2" ht="12.75" hidden="1">
      <c r="A257" s="8"/>
      <c r="B257" s="87"/>
    </row>
    <row r="258" spans="1:2" ht="12.75" hidden="1">
      <c r="A258" s="8"/>
      <c r="B258" s="87"/>
    </row>
    <row r="259" spans="1:2" ht="12.75" hidden="1">
      <c r="A259" s="8"/>
      <c r="B259" s="87"/>
    </row>
    <row r="260" spans="1:2" ht="12.75" hidden="1">
      <c r="A260" s="8"/>
      <c r="B260" s="87"/>
    </row>
    <row r="261" spans="1:2" ht="12.75" hidden="1">
      <c r="A261" s="8"/>
      <c r="B261" s="87"/>
    </row>
    <row r="262" spans="1:2" ht="12.75" hidden="1">
      <c r="A262" s="8"/>
      <c r="B262" s="87"/>
    </row>
    <row r="263" spans="1:2" ht="12.75" hidden="1">
      <c r="A263" s="8"/>
      <c r="B263" s="87"/>
    </row>
    <row r="264" spans="1:2" ht="12.75" hidden="1">
      <c r="A264" s="8"/>
      <c r="B264" s="87"/>
    </row>
    <row r="265" spans="1:2" ht="12.75" hidden="1">
      <c r="A265" s="8"/>
      <c r="B265" s="87"/>
    </row>
    <row r="266" spans="1:2" ht="12.75" hidden="1">
      <c r="A266" s="8"/>
      <c r="B266" s="87"/>
    </row>
    <row r="267" spans="1:2" ht="12.75" hidden="1">
      <c r="A267" s="8"/>
      <c r="B267" s="87"/>
    </row>
    <row r="268" spans="1:2" ht="12.75" hidden="1">
      <c r="A268" s="8"/>
      <c r="B268" s="87"/>
    </row>
    <row r="269" spans="1:2" ht="12.75" hidden="1">
      <c r="A269" s="8"/>
      <c r="B269" s="87"/>
    </row>
    <row r="270" spans="1:2" ht="12.75" hidden="1">
      <c r="A270" s="8"/>
      <c r="B270" s="87"/>
    </row>
    <row r="271" spans="1:2" ht="12.75" hidden="1">
      <c r="A271" s="8"/>
      <c r="B271" s="87"/>
    </row>
    <row r="272" spans="1:2" ht="12.75" hidden="1">
      <c r="A272" s="8"/>
      <c r="B272" s="87"/>
    </row>
    <row r="273" spans="1:2" ht="12.75" hidden="1">
      <c r="A273" s="8"/>
      <c r="B273" s="87"/>
    </row>
    <row r="274" spans="1:2" ht="12.75" hidden="1">
      <c r="A274" s="8"/>
      <c r="B274" s="87"/>
    </row>
    <row r="275" spans="1:2" ht="12.75" hidden="1">
      <c r="A275" s="8"/>
      <c r="B275" s="87"/>
    </row>
    <row r="276" spans="1:2" ht="12.75" hidden="1">
      <c r="A276" s="8"/>
      <c r="B276" s="87"/>
    </row>
    <row r="277" spans="1:2" ht="12.75" hidden="1">
      <c r="A277" s="8"/>
      <c r="B277" s="87"/>
    </row>
    <row r="278" spans="1:2" ht="12.75" hidden="1">
      <c r="A278" s="8"/>
      <c r="B278" s="87"/>
    </row>
    <row r="279" spans="1:2" ht="12.75" hidden="1">
      <c r="A279" s="8"/>
      <c r="B279" s="87"/>
    </row>
    <row r="280" spans="1:2" ht="12.75" hidden="1">
      <c r="A280" s="8"/>
      <c r="B280" s="87"/>
    </row>
    <row r="281" spans="1:2" ht="12.75" hidden="1">
      <c r="A281" s="8"/>
      <c r="B281" s="87"/>
    </row>
    <row r="282" spans="1:2" ht="12.75" hidden="1">
      <c r="A282" s="8"/>
      <c r="B282" s="87"/>
    </row>
    <row r="283" spans="1:2" ht="12.75" hidden="1">
      <c r="A283" s="8"/>
      <c r="B283" s="87"/>
    </row>
    <row r="284" spans="1:2" ht="12.75" hidden="1">
      <c r="A284" s="8"/>
      <c r="B284" s="87"/>
    </row>
    <row r="285" spans="1:2" ht="12.75" hidden="1">
      <c r="A285" s="8"/>
      <c r="B285" s="87"/>
    </row>
    <row r="286" spans="1:2" ht="12.75" hidden="1">
      <c r="A286" s="8"/>
      <c r="B286" s="87"/>
    </row>
    <row r="287" spans="1:2" ht="12.75" hidden="1">
      <c r="A287" s="8"/>
      <c r="B287" s="87"/>
    </row>
    <row r="288" spans="1:2" ht="12.75" hidden="1">
      <c r="A288" s="8"/>
      <c r="B288" s="87"/>
    </row>
    <row r="289" spans="1:2" ht="12.75" hidden="1">
      <c r="A289" s="8"/>
      <c r="B289" s="87"/>
    </row>
    <row r="290" spans="1:2" ht="12.75" hidden="1">
      <c r="A290" s="8"/>
      <c r="B290" s="87"/>
    </row>
    <row r="291" spans="1:2" ht="12.75" hidden="1">
      <c r="A291" s="8"/>
      <c r="B291" s="87"/>
    </row>
    <row r="292" spans="1:2" ht="12.75" hidden="1">
      <c r="A292" s="8"/>
      <c r="B292" s="87"/>
    </row>
    <row r="293" spans="1:2" ht="12.75" hidden="1">
      <c r="A293" s="8"/>
      <c r="B293" s="87"/>
    </row>
    <row r="294" spans="1:2" ht="12.75" hidden="1">
      <c r="A294" s="8"/>
      <c r="B294" s="87"/>
    </row>
    <row r="295" spans="1:2" ht="12.75" hidden="1">
      <c r="A295" s="8"/>
      <c r="B295" s="87"/>
    </row>
    <row r="296" spans="1:2" ht="12.75" hidden="1">
      <c r="A296" s="8"/>
      <c r="B296" s="87"/>
    </row>
    <row r="297" spans="1:2" ht="12.75" hidden="1">
      <c r="A297" s="8"/>
      <c r="B297" s="87"/>
    </row>
    <row r="298" spans="1:2" ht="12.75" hidden="1">
      <c r="A298" s="8"/>
      <c r="B298" s="87"/>
    </row>
    <row r="299" spans="1:2" ht="12.75" hidden="1">
      <c r="A299" s="8"/>
      <c r="B299" s="87"/>
    </row>
    <row r="300" spans="1:2" ht="12.75" hidden="1">
      <c r="A300" s="8"/>
      <c r="B300" s="87"/>
    </row>
    <row r="301" spans="1:2" ht="12.75" hidden="1">
      <c r="A301" s="8"/>
      <c r="B301" s="87"/>
    </row>
    <row r="302" spans="1:2" ht="12.75" hidden="1">
      <c r="A302" s="8"/>
      <c r="B302" s="87"/>
    </row>
    <row r="303" spans="1:2" ht="12.75" hidden="1">
      <c r="A303" s="8"/>
      <c r="B303" s="87"/>
    </row>
    <row r="304" spans="1:2" ht="12.75" hidden="1">
      <c r="A304" s="8"/>
      <c r="B304" s="87"/>
    </row>
    <row r="305" spans="1:2" ht="12.75" hidden="1">
      <c r="A305" s="8"/>
      <c r="B305" s="87"/>
    </row>
    <row r="306" spans="1:2" ht="12.75" hidden="1">
      <c r="A306" s="8"/>
      <c r="B306" s="87"/>
    </row>
    <row r="307" spans="1:2" ht="12.75" hidden="1">
      <c r="A307" s="8"/>
      <c r="B307" s="87"/>
    </row>
    <row r="308" spans="1:2" ht="12.75" hidden="1">
      <c r="A308" s="8"/>
      <c r="B308" s="87"/>
    </row>
    <row r="309" spans="1:2" ht="12.75" hidden="1">
      <c r="A309" s="8"/>
      <c r="B309" s="87"/>
    </row>
    <row r="310" spans="1:2" ht="12.75" hidden="1">
      <c r="A310" s="8"/>
      <c r="B310" s="87"/>
    </row>
    <row r="311" spans="1:2" ht="12.75" hidden="1">
      <c r="A311" s="8"/>
      <c r="B311" s="87"/>
    </row>
    <row r="312" spans="1:2" ht="12.75" hidden="1">
      <c r="A312" s="8"/>
      <c r="B312" s="87"/>
    </row>
    <row r="313" spans="1:2" ht="12.75" hidden="1">
      <c r="A313" s="8"/>
      <c r="B313" s="87"/>
    </row>
    <row r="314" spans="1:2" ht="12.75" hidden="1">
      <c r="A314" s="8"/>
      <c r="B314" s="87"/>
    </row>
    <row r="315" spans="1:2" ht="12.75" hidden="1">
      <c r="A315" s="8"/>
      <c r="B315" s="87"/>
    </row>
    <row r="316" spans="1:2" ht="12.75" hidden="1">
      <c r="A316" s="8"/>
      <c r="B316" s="87"/>
    </row>
    <row r="317" spans="1:2" ht="12.75" hidden="1">
      <c r="A317" s="8"/>
      <c r="B317" s="87"/>
    </row>
    <row r="318" spans="1:2" ht="12.75" hidden="1">
      <c r="A318" s="8"/>
      <c r="B318" s="87"/>
    </row>
    <row r="319" spans="1:2" ht="12.75" hidden="1">
      <c r="A319" s="8"/>
      <c r="B319" s="87"/>
    </row>
    <row r="320" spans="1:2" ht="12.75" hidden="1">
      <c r="A320" s="8"/>
      <c r="B320" s="87"/>
    </row>
    <row r="321" spans="1:2" ht="12.75" hidden="1">
      <c r="A321" s="8"/>
      <c r="B321" s="87"/>
    </row>
    <row r="322" spans="1:2" ht="12.75" hidden="1">
      <c r="A322" s="8"/>
      <c r="B322" s="87"/>
    </row>
    <row r="323" spans="1:2" ht="12.75" hidden="1">
      <c r="A323" s="8"/>
      <c r="B323" s="87"/>
    </row>
    <row r="324" spans="1:2" ht="12.75" hidden="1">
      <c r="A324" s="8"/>
      <c r="B324" s="87"/>
    </row>
    <row r="325" spans="1:2" ht="12.75" hidden="1">
      <c r="A325" s="8"/>
      <c r="B325" s="87"/>
    </row>
    <row r="326" spans="1:2" ht="12.75" hidden="1">
      <c r="A326" s="8"/>
      <c r="B326" s="87"/>
    </row>
    <row r="327" spans="1:2" ht="12.75" hidden="1">
      <c r="A327" s="8"/>
      <c r="B327" s="87"/>
    </row>
    <row r="328" spans="1:2" ht="12.75" hidden="1">
      <c r="A328" s="8"/>
      <c r="B328" s="87"/>
    </row>
    <row r="329" spans="1:2" ht="12.75" hidden="1">
      <c r="A329" s="8"/>
      <c r="B329" s="87"/>
    </row>
    <row r="330" spans="1:2" ht="12.75" hidden="1">
      <c r="A330" s="8"/>
      <c r="B330" s="87"/>
    </row>
    <row r="331" spans="1:2" ht="12.75" hidden="1">
      <c r="A331" s="8"/>
      <c r="B331" s="87"/>
    </row>
    <row r="332" spans="1:2" ht="12.75" hidden="1">
      <c r="A332" s="8"/>
      <c r="B332" s="87"/>
    </row>
    <row r="333" spans="1:2" ht="12.75" hidden="1">
      <c r="A333" s="8"/>
      <c r="B333" s="87"/>
    </row>
    <row r="334" spans="1:2" ht="12.75" hidden="1">
      <c r="A334" s="8"/>
      <c r="B334" s="87"/>
    </row>
    <row r="335" spans="1:2" ht="12.75" hidden="1">
      <c r="A335" s="8"/>
      <c r="B335" s="87"/>
    </row>
    <row r="336" spans="1:2" ht="12.75" hidden="1">
      <c r="A336" s="8"/>
      <c r="B336" s="87"/>
    </row>
    <row r="337" spans="1:2" ht="12.75" hidden="1">
      <c r="A337" s="8"/>
      <c r="B337" s="87"/>
    </row>
    <row r="338" spans="1:2" ht="12.75" hidden="1">
      <c r="A338" s="8"/>
      <c r="B338" s="87"/>
    </row>
    <row r="339" spans="1:2" ht="12.75" hidden="1">
      <c r="A339" s="8"/>
      <c r="B339" s="87"/>
    </row>
    <row r="340" spans="1:2" ht="12.75" hidden="1">
      <c r="A340" s="8"/>
      <c r="B340" s="87"/>
    </row>
    <row r="341" spans="1:2" ht="12.75" hidden="1">
      <c r="A341" s="8"/>
      <c r="B341" s="87"/>
    </row>
    <row r="342" spans="1:2" ht="12.75" hidden="1">
      <c r="A342" s="8"/>
      <c r="B342" s="87"/>
    </row>
    <row r="343" spans="1:2" ht="12.75" hidden="1">
      <c r="A343" s="8"/>
      <c r="B343" s="87"/>
    </row>
    <row r="344" spans="1:2" ht="12.75" hidden="1">
      <c r="A344" s="8"/>
      <c r="B344" s="87"/>
    </row>
    <row r="345" spans="1:2" ht="12.75" hidden="1">
      <c r="A345" s="8"/>
      <c r="B345" s="87"/>
    </row>
    <row r="346" spans="1:2" ht="12.75" hidden="1">
      <c r="A346" s="8"/>
      <c r="B346" s="87"/>
    </row>
    <row r="347" spans="1:2" ht="12.75" hidden="1">
      <c r="A347" s="8"/>
      <c r="B347" s="87"/>
    </row>
    <row r="348" spans="1:2" ht="12.75" hidden="1">
      <c r="A348" s="8"/>
      <c r="B348" s="87"/>
    </row>
    <row r="349" spans="1:2" ht="12.75" hidden="1">
      <c r="A349" s="8"/>
      <c r="B349" s="87"/>
    </row>
    <row r="350" spans="1:2" ht="12.75" hidden="1">
      <c r="A350" s="8"/>
      <c r="B350" s="87"/>
    </row>
    <row r="351" spans="1:2" ht="12.75" hidden="1">
      <c r="A351" s="8"/>
      <c r="B351" s="87"/>
    </row>
    <row r="352" spans="1:2" ht="12.75" hidden="1">
      <c r="A352" s="8"/>
      <c r="B352" s="87"/>
    </row>
    <row r="353" spans="1:2" ht="12.75" hidden="1">
      <c r="A353" s="8"/>
      <c r="B353" s="87"/>
    </row>
    <row r="354" spans="1:2" ht="12.75" hidden="1">
      <c r="A354" s="8"/>
      <c r="B354" s="87"/>
    </row>
    <row r="355" spans="1:2" ht="12.75" hidden="1">
      <c r="A355" s="8"/>
      <c r="B355" s="87"/>
    </row>
    <row r="356" spans="1:2" ht="12.75" hidden="1">
      <c r="A356" s="8"/>
      <c r="B356" s="87"/>
    </row>
    <row r="357" spans="1:2" ht="12.75" hidden="1">
      <c r="A357" s="8"/>
      <c r="B357" s="87"/>
    </row>
    <row r="358" spans="1:2" ht="12.75" hidden="1">
      <c r="A358" s="8"/>
      <c r="B358" s="87"/>
    </row>
    <row r="359" spans="1:2" ht="12.75" hidden="1">
      <c r="A359" s="8"/>
      <c r="B359" s="87"/>
    </row>
    <row r="360" spans="1:2" ht="12.75" hidden="1">
      <c r="A360" s="8"/>
      <c r="B360" s="87"/>
    </row>
    <row r="361" spans="1:2" ht="12.75" hidden="1">
      <c r="A361" s="8"/>
      <c r="B361" s="87"/>
    </row>
    <row r="362" spans="1:2" ht="12.75" hidden="1">
      <c r="A362" s="8"/>
      <c r="B362" s="87"/>
    </row>
    <row r="363" spans="1:2" ht="12.75" hidden="1">
      <c r="A363" s="8"/>
      <c r="B363" s="87"/>
    </row>
    <row r="364" spans="1:2" ht="12.75" hidden="1">
      <c r="A364" s="8"/>
      <c r="B364" s="87"/>
    </row>
    <row r="365" spans="1:2" ht="12.75" hidden="1">
      <c r="A365" s="8"/>
      <c r="B365" s="87"/>
    </row>
    <row r="366" spans="1:2" ht="12.75" hidden="1">
      <c r="A366" s="8"/>
      <c r="B366" s="87"/>
    </row>
    <row r="367" spans="1:2" ht="12.75" hidden="1">
      <c r="A367" s="8"/>
      <c r="B367" s="87"/>
    </row>
    <row r="368" spans="1:2" ht="12.75" hidden="1">
      <c r="A368" s="8"/>
      <c r="B368" s="87"/>
    </row>
    <row r="369" spans="1:2" ht="12.75" hidden="1">
      <c r="A369" s="8"/>
      <c r="B369" s="87"/>
    </row>
    <row r="370" spans="1:2" ht="12.75" hidden="1">
      <c r="A370" s="8"/>
      <c r="B370" s="87"/>
    </row>
    <row r="371" spans="1:2" ht="12.75" hidden="1">
      <c r="A371" s="8"/>
      <c r="B371" s="87"/>
    </row>
    <row r="372" spans="1:2" ht="12.75" hidden="1">
      <c r="A372" s="8"/>
      <c r="B372" s="87"/>
    </row>
    <row r="373" spans="1:2" ht="12.75" hidden="1">
      <c r="A373" s="8"/>
      <c r="B373" s="87"/>
    </row>
    <row r="374" spans="1:2" ht="12.75" hidden="1">
      <c r="A374" s="8"/>
      <c r="B374" s="87"/>
    </row>
    <row r="375" spans="1:2" ht="12.75" hidden="1">
      <c r="A375" s="8"/>
      <c r="B375" s="87"/>
    </row>
    <row r="376" spans="1:2" ht="12.75" hidden="1">
      <c r="A376" s="8"/>
      <c r="B376" s="87"/>
    </row>
    <row r="377" spans="1:2" ht="12.75" hidden="1">
      <c r="A377" s="8"/>
      <c r="B377" s="87"/>
    </row>
    <row r="378" spans="1:2" ht="12.75" hidden="1">
      <c r="A378" s="8"/>
      <c r="B378" s="87"/>
    </row>
    <row r="379" spans="1:2" ht="12.75" hidden="1">
      <c r="A379" s="8"/>
      <c r="B379" s="87"/>
    </row>
    <row r="380" spans="1:2" ht="12.75" hidden="1">
      <c r="A380" s="8"/>
      <c r="B380" s="87"/>
    </row>
    <row r="381" spans="1:2" ht="12.75" hidden="1">
      <c r="A381" s="8"/>
      <c r="B381" s="87"/>
    </row>
    <row r="382" spans="1:2" ht="12.75" hidden="1">
      <c r="A382" s="8"/>
      <c r="B382" s="87"/>
    </row>
    <row r="383" spans="1:2" ht="12.75" hidden="1">
      <c r="A383" s="8"/>
      <c r="B383" s="87"/>
    </row>
    <row r="384" spans="1:2" ht="12.75" hidden="1">
      <c r="A384" s="8"/>
      <c r="B384" s="87"/>
    </row>
    <row r="385" spans="1:2" ht="12.75" hidden="1">
      <c r="A385" s="8"/>
      <c r="B385" s="87"/>
    </row>
    <row r="386" spans="1:2" ht="12.75" hidden="1">
      <c r="A386" s="8"/>
      <c r="B386" s="87"/>
    </row>
    <row r="387" spans="1:2" ht="12.75" hidden="1">
      <c r="A387" s="8"/>
      <c r="B387" s="87"/>
    </row>
    <row r="388" spans="1:2" ht="12.75" hidden="1">
      <c r="A388" s="8"/>
      <c r="B388" s="87"/>
    </row>
    <row r="389" spans="1:2" ht="12.75" hidden="1">
      <c r="A389" s="8"/>
      <c r="B389" s="87"/>
    </row>
    <row r="390" spans="1:2" ht="12.75" hidden="1">
      <c r="A390" s="8"/>
      <c r="B390" s="87"/>
    </row>
    <row r="391" spans="1:2" ht="12.75" hidden="1">
      <c r="A391" s="8"/>
      <c r="B391" s="87"/>
    </row>
    <row r="392" spans="1:2" ht="12.75" hidden="1">
      <c r="A392" s="8"/>
      <c r="B392" s="87"/>
    </row>
    <row r="393" spans="1:2" ht="12.75" hidden="1">
      <c r="A393" s="8"/>
      <c r="B393" s="87"/>
    </row>
    <row r="394" spans="1:2" ht="12.75" hidden="1">
      <c r="A394" s="8"/>
      <c r="B394" s="87"/>
    </row>
    <row r="395" spans="1:2" ht="12.75" hidden="1">
      <c r="A395" s="8"/>
      <c r="B395" s="87"/>
    </row>
    <row r="396" spans="1:2" ht="12.75" hidden="1">
      <c r="A396" s="8"/>
      <c r="B396" s="87"/>
    </row>
    <row r="397" spans="1:2" ht="12.75" hidden="1">
      <c r="A397" s="8"/>
      <c r="B397" s="87"/>
    </row>
    <row r="398" spans="1:2" ht="12.75" hidden="1">
      <c r="A398" s="8"/>
      <c r="B398" s="87"/>
    </row>
    <row r="399" spans="1:2" ht="12.75" hidden="1">
      <c r="A399" s="8"/>
      <c r="B399" s="87"/>
    </row>
    <row r="400" spans="1:2" ht="12.75" hidden="1">
      <c r="A400" s="8"/>
      <c r="B400" s="87"/>
    </row>
    <row r="401" spans="1:2" ht="12.75" hidden="1">
      <c r="A401" s="8"/>
      <c r="B401" s="87"/>
    </row>
    <row r="402" spans="1:2" ht="12.75" hidden="1">
      <c r="A402" s="8"/>
      <c r="B402" s="87"/>
    </row>
    <row r="403" spans="1:2" ht="12.75" hidden="1">
      <c r="A403" s="8"/>
      <c r="B403" s="87"/>
    </row>
    <row r="404" spans="1:2" ht="12.75" hidden="1">
      <c r="A404" s="8"/>
      <c r="B404" s="87"/>
    </row>
    <row r="405" spans="1:2" ht="12.75" hidden="1">
      <c r="A405" s="8"/>
      <c r="B405" s="87"/>
    </row>
    <row r="406" spans="1:2" ht="12.75" hidden="1">
      <c r="A406" s="8"/>
      <c r="B406" s="87"/>
    </row>
    <row r="407" spans="1:2" ht="12.75" hidden="1">
      <c r="A407" s="8"/>
      <c r="B407" s="87"/>
    </row>
    <row r="408" spans="1:2" ht="12.75" hidden="1">
      <c r="A408" s="8"/>
      <c r="B408" s="87"/>
    </row>
    <row r="409" spans="1:2" ht="12.75" hidden="1">
      <c r="A409" s="8"/>
      <c r="B409" s="87"/>
    </row>
    <row r="410" spans="1:2" ht="12.75" hidden="1">
      <c r="A410" s="8"/>
      <c r="B410" s="87"/>
    </row>
    <row r="411" spans="1:2" ht="12.75" hidden="1">
      <c r="A411" s="8"/>
      <c r="B411" s="87"/>
    </row>
    <row r="412" spans="1:2" ht="12.75" hidden="1">
      <c r="A412" s="8"/>
      <c r="B412" s="87"/>
    </row>
    <row r="413" spans="1:2" ht="12.75" hidden="1">
      <c r="A413" s="8"/>
      <c r="B413" s="87"/>
    </row>
    <row r="414" spans="1:2" ht="12.75" hidden="1">
      <c r="A414" s="8"/>
      <c r="B414" s="87"/>
    </row>
    <row r="415" spans="1:2" ht="12.75" hidden="1">
      <c r="A415" s="8"/>
      <c r="B415" s="87"/>
    </row>
    <row r="416" spans="1:2" ht="12.75" hidden="1">
      <c r="A416" s="8"/>
      <c r="B416" s="87"/>
    </row>
    <row r="417" spans="1:2" ht="12.75" hidden="1">
      <c r="A417" s="8"/>
      <c r="B417" s="87"/>
    </row>
    <row r="418" spans="1:2" ht="12.75" hidden="1">
      <c r="A418" s="8"/>
      <c r="B418" s="87"/>
    </row>
    <row r="419" spans="1:2" ht="12.75" hidden="1">
      <c r="A419" s="8"/>
      <c r="B419" s="87"/>
    </row>
    <row r="420" spans="1:2" ht="12.75" hidden="1">
      <c r="A420" s="8"/>
      <c r="B420" s="87"/>
    </row>
    <row r="421" spans="1:2" ht="12.75" hidden="1">
      <c r="A421" s="8"/>
      <c r="B421" s="87"/>
    </row>
    <row r="422" spans="1:2" ht="12.75" hidden="1">
      <c r="A422" s="8"/>
      <c r="B422" s="87"/>
    </row>
    <row r="423" spans="1:2" ht="12.75" hidden="1">
      <c r="A423" s="8"/>
      <c r="B423" s="87"/>
    </row>
    <row r="424" spans="1:2" ht="12.75" hidden="1">
      <c r="A424" s="8"/>
      <c r="B424" s="87"/>
    </row>
    <row r="425" spans="1:2" ht="12.75" hidden="1">
      <c r="A425" s="8"/>
      <c r="B425" s="87"/>
    </row>
    <row r="426" spans="1:2" ht="12.75" hidden="1">
      <c r="A426" s="8"/>
      <c r="B426" s="87"/>
    </row>
    <row r="427" spans="1:2" ht="12.75" hidden="1">
      <c r="A427" s="8"/>
      <c r="B427" s="87"/>
    </row>
    <row r="428" spans="1:2" ht="12.75" hidden="1">
      <c r="A428" s="8"/>
      <c r="B428" s="87"/>
    </row>
    <row r="429" spans="1:2" ht="12.75" hidden="1">
      <c r="A429" s="8"/>
      <c r="B429" s="87"/>
    </row>
    <row r="430" spans="1:2" ht="12.75" hidden="1">
      <c r="A430" s="8"/>
      <c r="B430" s="87"/>
    </row>
    <row r="431" spans="1:2" ht="12.75" hidden="1">
      <c r="A431" s="8"/>
      <c r="B431" s="87"/>
    </row>
    <row r="432" spans="1:2" ht="12.75" hidden="1">
      <c r="A432" s="8"/>
      <c r="B432" s="87"/>
    </row>
    <row r="433" spans="1:2" ht="12.75" hidden="1">
      <c r="A433" s="8"/>
      <c r="B433" s="87"/>
    </row>
    <row r="434" spans="1:2" ht="12.75" hidden="1">
      <c r="A434" s="8"/>
      <c r="B434" s="87"/>
    </row>
    <row r="435" spans="1:2" ht="12.75" hidden="1">
      <c r="A435" s="8"/>
      <c r="B435" s="87"/>
    </row>
    <row r="436" spans="1:2" ht="12.75" hidden="1">
      <c r="A436" s="8"/>
      <c r="B436" s="87"/>
    </row>
    <row r="437" spans="1:2" ht="12.75" hidden="1">
      <c r="A437" s="8"/>
      <c r="B437" s="87"/>
    </row>
    <row r="438" spans="1:2" ht="12.75" hidden="1">
      <c r="A438" s="8"/>
      <c r="B438" s="87"/>
    </row>
    <row r="439" spans="1:2" ht="12.75" hidden="1">
      <c r="A439" s="8"/>
      <c r="B439" s="87"/>
    </row>
    <row r="440" spans="1:2" ht="12.75" hidden="1">
      <c r="A440" s="8"/>
      <c r="B440" s="87"/>
    </row>
    <row r="441" spans="1:2" ht="12.75" hidden="1">
      <c r="A441" s="8"/>
      <c r="B441" s="87"/>
    </row>
    <row r="442" spans="1:2" ht="12.75" hidden="1">
      <c r="A442" s="8"/>
      <c r="B442" s="87"/>
    </row>
    <row r="443" spans="1:2" ht="12.75" hidden="1">
      <c r="A443" s="8"/>
      <c r="B443" s="87"/>
    </row>
    <row r="444" spans="1:2" ht="12.75" hidden="1">
      <c r="A444" s="8"/>
      <c r="B444" s="87"/>
    </row>
    <row r="445" spans="1:2" ht="12.75" hidden="1">
      <c r="A445" s="8"/>
      <c r="B445" s="87"/>
    </row>
    <row r="446" spans="1:2" ht="12.75" hidden="1">
      <c r="A446" s="8"/>
      <c r="B446" s="87"/>
    </row>
    <row r="447" spans="1:2" ht="12.75" hidden="1">
      <c r="A447" s="8"/>
      <c r="B447" s="87"/>
    </row>
    <row r="448" spans="1:2" ht="12.75" hidden="1">
      <c r="A448" s="8"/>
      <c r="B448" s="87"/>
    </row>
    <row r="449" spans="1:2" ht="12.75" hidden="1">
      <c r="A449" s="8"/>
      <c r="B449" s="87"/>
    </row>
    <row r="450" spans="1:2" ht="12.75" hidden="1">
      <c r="A450" s="8"/>
      <c r="B450" s="87"/>
    </row>
    <row r="451" spans="1:2" ht="12.75" hidden="1">
      <c r="A451" s="8"/>
      <c r="B451" s="87"/>
    </row>
    <row r="452" spans="1:2" ht="12.75" hidden="1">
      <c r="A452" s="8"/>
      <c r="B452" s="87"/>
    </row>
    <row r="453" spans="1:2" ht="12.75" hidden="1">
      <c r="A453" s="8"/>
      <c r="B453" s="87"/>
    </row>
    <row r="454" spans="1:2" ht="12.75" hidden="1">
      <c r="A454" s="8"/>
      <c r="B454" s="87"/>
    </row>
    <row r="455" spans="1:2" ht="12.75" hidden="1">
      <c r="A455" s="8"/>
      <c r="B455" s="87"/>
    </row>
    <row r="456" spans="1:2" ht="12.75" hidden="1">
      <c r="A456" s="8"/>
      <c r="B456" s="87"/>
    </row>
    <row r="457" spans="1:2" ht="12.75" hidden="1">
      <c r="A457" s="8"/>
      <c r="B457" s="87"/>
    </row>
    <row r="458" spans="1:2" ht="12.75" hidden="1">
      <c r="A458" s="8"/>
      <c r="B458" s="87"/>
    </row>
    <row r="459" spans="1:2" ht="12.75" hidden="1">
      <c r="A459" s="8"/>
      <c r="B459" s="87"/>
    </row>
    <row r="460" spans="1:2" ht="12.75" hidden="1">
      <c r="A460" s="8"/>
      <c r="B460" s="87"/>
    </row>
    <row r="461" spans="1:2" ht="12.75" hidden="1">
      <c r="A461" s="8"/>
      <c r="B461" s="87"/>
    </row>
    <row r="462" spans="1:2" ht="12.75" hidden="1">
      <c r="A462" s="8"/>
      <c r="B462" s="87"/>
    </row>
    <row r="463" spans="1:2" ht="12.75" hidden="1">
      <c r="A463" s="8"/>
      <c r="B463" s="87"/>
    </row>
    <row r="464" spans="1:2" ht="12.75" hidden="1">
      <c r="A464" s="8"/>
      <c r="B464" s="87"/>
    </row>
    <row r="465" spans="1:2" ht="12.75" hidden="1">
      <c r="A465" s="8"/>
      <c r="B465" s="87"/>
    </row>
    <row r="466" spans="1:2" ht="12.75" hidden="1">
      <c r="A466" s="8"/>
      <c r="B466" s="87"/>
    </row>
    <row r="467" spans="1:2" ht="12.75" hidden="1">
      <c r="A467" s="8"/>
      <c r="B467" s="87"/>
    </row>
    <row r="468" spans="1:2" ht="12.75" hidden="1">
      <c r="A468" s="8"/>
      <c r="B468" s="87"/>
    </row>
    <row r="469" spans="1:2" ht="12.75" hidden="1">
      <c r="A469" s="8"/>
      <c r="B469" s="87"/>
    </row>
    <row r="470" spans="1:2" ht="12.75" hidden="1">
      <c r="A470" s="8"/>
      <c r="B470" s="87"/>
    </row>
    <row r="471" spans="1:2" ht="12.75" hidden="1">
      <c r="A471" s="8"/>
      <c r="B471" s="87"/>
    </row>
    <row r="472" spans="1:2" ht="12.75" hidden="1">
      <c r="A472" s="8"/>
      <c r="B472" s="87"/>
    </row>
    <row r="473" spans="1:2" ht="12.75" hidden="1">
      <c r="A473" s="8"/>
      <c r="B473" s="87"/>
    </row>
    <row r="474" spans="1:2" ht="12.75" hidden="1">
      <c r="A474" s="8"/>
      <c r="B474" s="87"/>
    </row>
    <row r="475" spans="1:2" ht="12.75" hidden="1">
      <c r="A475" s="8"/>
      <c r="B475" s="87"/>
    </row>
    <row r="476" spans="1:2" ht="12.75" hidden="1">
      <c r="A476" s="8"/>
      <c r="B476" s="87"/>
    </row>
    <row r="477" spans="1:2" ht="12.75" hidden="1">
      <c r="A477" s="8"/>
      <c r="B477" s="87"/>
    </row>
    <row r="478" spans="1:2" ht="12.75" hidden="1">
      <c r="A478" s="8"/>
      <c r="B478" s="87"/>
    </row>
    <row r="479" spans="1:2" ht="12.75" hidden="1">
      <c r="A479" s="8"/>
      <c r="B479" s="87"/>
    </row>
    <row r="480" spans="1:2" ht="12.75" hidden="1">
      <c r="A480" s="8"/>
      <c r="B480" s="87"/>
    </row>
    <row r="481" spans="1:2" ht="12.75" hidden="1">
      <c r="A481" s="8"/>
      <c r="B481" s="87"/>
    </row>
    <row r="482" spans="1:2" ht="12.75" hidden="1">
      <c r="A482" s="8"/>
      <c r="B482" s="87"/>
    </row>
    <row r="483" spans="1:2" ht="12.75" hidden="1">
      <c r="A483" s="8"/>
      <c r="B483" s="87"/>
    </row>
    <row r="484" spans="1:2" ht="12.75" hidden="1">
      <c r="A484" s="8"/>
      <c r="B484" s="87"/>
    </row>
    <row r="485" spans="1:2" ht="12.75" hidden="1">
      <c r="A485" s="8"/>
      <c r="B485" s="87"/>
    </row>
    <row r="486" spans="1:2" ht="12.75" hidden="1">
      <c r="A486" s="8"/>
      <c r="B486" s="87"/>
    </row>
    <row r="487" spans="1:2" ht="12.75" hidden="1">
      <c r="A487" s="8"/>
      <c r="B487" s="87"/>
    </row>
    <row r="488" spans="1:2" ht="12.75" hidden="1">
      <c r="A488" s="8"/>
      <c r="B488" s="87"/>
    </row>
    <row r="489" spans="1:2" ht="12.75" hidden="1">
      <c r="A489" s="8"/>
      <c r="B489" s="87"/>
    </row>
    <row r="490" spans="1:2" ht="12.75" hidden="1">
      <c r="A490" s="8"/>
      <c r="B490" s="87"/>
    </row>
    <row r="491" spans="1:2" ht="12.75" hidden="1">
      <c r="A491" s="8"/>
      <c r="B491" s="87"/>
    </row>
    <row r="492" spans="1:2" ht="12.75" hidden="1">
      <c r="A492" s="8"/>
      <c r="B492" s="87"/>
    </row>
    <row r="493" spans="1:2" ht="12.75" hidden="1">
      <c r="A493" s="8"/>
      <c r="B493" s="87"/>
    </row>
    <row r="494" spans="1:2" ht="12.75" hidden="1">
      <c r="A494" s="8"/>
      <c r="B494" s="87"/>
    </row>
    <row r="495" spans="1:2" ht="12.75" hidden="1">
      <c r="A495" s="8"/>
      <c r="B495" s="87"/>
    </row>
    <row r="496" spans="1:2" ht="12.75" hidden="1">
      <c r="A496" s="8"/>
      <c r="B496" s="87"/>
    </row>
    <row r="497" spans="1:2" ht="12.75" hidden="1">
      <c r="A497" s="8"/>
      <c r="B497" s="87"/>
    </row>
    <row r="498" spans="1:2" ht="12.75" hidden="1">
      <c r="A498" s="8"/>
      <c r="B498" s="87"/>
    </row>
    <row r="499" spans="1:2" ht="12.75" hidden="1">
      <c r="A499" s="8"/>
      <c r="B499" s="87"/>
    </row>
    <row r="500" spans="1:2" ht="12.75" hidden="1">
      <c r="A500" s="8"/>
      <c r="B500" s="87"/>
    </row>
    <row r="501" spans="1:2" ht="12.75" hidden="1">
      <c r="A501" s="8"/>
      <c r="B501" s="87"/>
    </row>
    <row r="502" spans="1:2" ht="12.75" hidden="1">
      <c r="A502" s="8"/>
      <c r="B502" s="87"/>
    </row>
    <row r="503" spans="1:2" ht="12.75" hidden="1">
      <c r="A503" s="8"/>
      <c r="B503" s="87"/>
    </row>
    <row r="504" spans="1:2" ht="12.75" hidden="1">
      <c r="A504" s="8"/>
      <c r="B504" s="87"/>
    </row>
    <row r="505" spans="1:2" ht="12.75" hidden="1">
      <c r="A505" s="8"/>
      <c r="B505" s="87"/>
    </row>
    <row r="506" spans="1:2" ht="12.75" hidden="1">
      <c r="A506" s="8"/>
      <c r="B506" s="87"/>
    </row>
    <row r="507" spans="1:2" ht="12.75" hidden="1">
      <c r="A507" s="8"/>
      <c r="B507" s="87"/>
    </row>
    <row r="508" spans="1:2" ht="12.75" hidden="1">
      <c r="A508" s="8"/>
      <c r="B508" s="87"/>
    </row>
    <row r="509" spans="1:2" ht="12.75" hidden="1">
      <c r="A509" s="8"/>
      <c r="B509" s="87"/>
    </row>
    <row r="510" spans="1:2" ht="12.75" hidden="1">
      <c r="A510" s="8"/>
      <c r="B510" s="87"/>
    </row>
    <row r="511" spans="1:2" ht="12.75" hidden="1">
      <c r="A511" s="8"/>
      <c r="B511" s="87"/>
    </row>
    <row r="512" spans="1:2" ht="12.75" hidden="1">
      <c r="A512" s="8"/>
      <c r="B512" s="87"/>
    </row>
    <row r="513" spans="1:2" ht="12.75" hidden="1">
      <c r="A513" s="8"/>
      <c r="B513" s="87"/>
    </row>
    <row r="514" spans="1:2" ht="12.75" hidden="1">
      <c r="A514" s="8"/>
      <c r="B514" s="87"/>
    </row>
    <row r="515" spans="1:2" ht="12.75" hidden="1">
      <c r="A515" s="8"/>
      <c r="B515" s="87"/>
    </row>
    <row r="516" spans="1:2" ht="12.75" hidden="1">
      <c r="A516" s="8"/>
      <c r="B516" s="87"/>
    </row>
    <row r="517" spans="1:2" ht="12.75" hidden="1">
      <c r="A517" s="8"/>
      <c r="B517" s="87"/>
    </row>
    <row r="518" spans="1:2" ht="12.75" hidden="1">
      <c r="A518" s="8"/>
      <c r="B518" s="87"/>
    </row>
    <row r="519" spans="1:2" ht="12.75" hidden="1">
      <c r="A519" s="8"/>
      <c r="B519" s="87"/>
    </row>
    <row r="520" spans="1:2" ht="12.75" hidden="1">
      <c r="A520" s="8"/>
      <c r="B520" s="87"/>
    </row>
    <row r="521" spans="1:2" ht="12.75" hidden="1">
      <c r="A521" s="8"/>
      <c r="B521" s="87"/>
    </row>
    <row r="522" spans="1:2" ht="12.75" hidden="1">
      <c r="A522" s="8"/>
      <c r="B522" s="87"/>
    </row>
    <row r="523" spans="1:2" ht="12.75" hidden="1">
      <c r="A523" s="8"/>
      <c r="B523" s="87"/>
    </row>
    <row r="524" spans="1:2" ht="12.75" hidden="1">
      <c r="A524" s="8"/>
      <c r="B524" s="87"/>
    </row>
    <row r="525" spans="1:2" ht="12.75" hidden="1">
      <c r="A525" s="8"/>
      <c r="B525" s="87"/>
    </row>
    <row r="526" spans="1:2" ht="12.75" hidden="1">
      <c r="A526" s="8"/>
      <c r="B526" s="87"/>
    </row>
    <row r="527" spans="1:2" ht="12.75" hidden="1">
      <c r="A527" s="8"/>
      <c r="B527" s="87"/>
    </row>
    <row r="528" spans="1:2" ht="12.75" hidden="1">
      <c r="A528" s="8"/>
      <c r="B528" s="87"/>
    </row>
    <row r="529" spans="1:2" ht="12.75" hidden="1">
      <c r="A529" s="8"/>
      <c r="B529" s="87"/>
    </row>
    <row r="530" spans="1:2" ht="12.75" hidden="1">
      <c r="A530" s="8"/>
      <c r="B530" s="87"/>
    </row>
    <row r="531" spans="1:2" ht="12.75" hidden="1">
      <c r="A531" s="8"/>
      <c r="B531" s="87"/>
    </row>
    <row r="532" spans="1:2" ht="12.75" hidden="1">
      <c r="A532" s="8"/>
      <c r="B532" s="87"/>
    </row>
    <row r="533" spans="1:2" ht="12.75" hidden="1">
      <c r="A533" s="8"/>
      <c r="B533" s="87"/>
    </row>
    <row r="534" spans="1:2" ht="12.75" hidden="1">
      <c r="A534" s="8"/>
      <c r="B534" s="87"/>
    </row>
    <row r="535" spans="1:2" ht="12.75" hidden="1">
      <c r="A535" s="8"/>
      <c r="B535" s="87"/>
    </row>
    <row r="536" spans="1:2" ht="12.75" hidden="1">
      <c r="A536" s="8"/>
      <c r="B536" s="87"/>
    </row>
    <row r="537" spans="1:2" ht="12.75" hidden="1">
      <c r="A537" s="8"/>
      <c r="B537" s="87"/>
    </row>
    <row r="538" spans="1:2" ht="12.75" hidden="1">
      <c r="A538" s="8"/>
      <c r="B538" s="87"/>
    </row>
    <row r="539" spans="1:2" ht="12.75" hidden="1">
      <c r="A539" s="8"/>
      <c r="B539" s="87"/>
    </row>
    <row r="540" spans="1:2" ht="12.75" hidden="1">
      <c r="A540" s="8"/>
      <c r="B540" s="87"/>
    </row>
    <row r="541" spans="1:2" ht="12.75" hidden="1">
      <c r="A541" s="8"/>
      <c r="B541" s="87"/>
    </row>
    <row r="542" spans="1:2" ht="12.75" hidden="1">
      <c r="A542" s="8"/>
      <c r="B542" s="87"/>
    </row>
    <row r="543" spans="1:2" ht="12.75" hidden="1">
      <c r="A543" s="8"/>
      <c r="B543" s="87"/>
    </row>
    <row r="544" spans="1:2" ht="12.75" hidden="1">
      <c r="A544" s="8"/>
      <c r="B544" s="87"/>
    </row>
    <row r="545" spans="1:2" ht="12.75" hidden="1">
      <c r="A545" s="8"/>
      <c r="B545" s="87"/>
    </row>
    <row r="546" spans="1:2" ht="12.75" hidden="1">
      <c r="A546" s="8"/>
      <c r="B546" s="87"/>
    </row>
    <row r="547" spans="1:2" ht="12.75" hidden="1">
      <c r="A547" s="8"/>
      <c r="B547" s="87"/>
    </row>
    <row r="548" spans="1:2" ht="12.75" hidden="1">
      <c r="A548" s="8"/>
      <c r="B548" s="87"/>
    </row>
    <row r="549" spans="1:2" ht="12.75" hidden="1">
      <c r="A549" s="8"/>
      <c r="B549" s="87"/>
    </row>
    <row r="550" spans="1:2" ht="12.75" hidden="1">
      <c r="A550" s="8"/>
      <c r="B550" s="87"/>
    </row>
    <row r="551" spans="1:2" ht="12.75" hidden="1">
      <c r="A551" s="8"/>
      <c r="B551" s="87"/>
    </row>
    <row r="552" spans="1:2" ht="12.75" hidden="1">
      <c r="A552" s="8"/>
      <c r="B552" s="87"/>
    </row>
    <row r="553" spans="1:2" ht="12.75" hidden="1">
      <c r="A553" s="8"/>
      <c r="B553" s="87"/>
    </row>
    <row r="554" spans="1:2" ht="12.75" hidden="1">
      <c r="A554" s="8"/>
      <c r="B554" s="87"/>
    </row>
    <row r="555" spans="1:2" ht="12.75" hidden="1">
      <c r="A555" s="8"/>
      <c r="B555" s="87"/>
    </row>
    <row r="556" spans="1:2" ht="12.75" hidden="1">
      <c r="A556" s="8"/>
      <c r="B556" s="87"/>
    </row>
    <row r="557" spans="1:2" ht="12.75" hidden="1">
      <c r="A557" s="8"/>
      <c r="B557" s="87"/>
    </row>
    <row r="558" spans="1:2" ht="12.75" hidden="1">
      <c r="A558" s="8"/>
      <c r="B558" s="87"/>
    </row>
    <row r="559" spans="1:2" ht="12.75" hidden="1">
      <c r="A559" s="8"/>
      <c r="B559" s="87"/>
    </row>
    <row r="560" spans="1:2" ht="12.75" hidden="1">
      <c r="A560" s="8"/>
      <c r="B560" s="87"/>
    </row>
    <row r="561" spans="1:2" ht="12.75" hidden="1">
      <c r="A561" s="8"/>
      <c r="B561" s="87"/>
    </row>
    <row r="562" spans="1:2" ht="12.75" hidden="1">
      <c r="A562" s="8"/>
      <c r="B562" s="87"/>
    </row>
    <row r="563" spans="1:2" ht="12.75" hidden="1">
      <c r="A563" s="8"/>
      <c r="B563" s="87"/>
    </row>
    <row r="564" spans="1:2" ht="12.75" hidden="1">
      <c r="A564" s="8"/>
      <c r="B564" s="87"/>
    </row>
    <row r="565" spans="1:2" ht="12.75" hidden="1">
      <c r="A565" s="8"/>
      <c r="B565" s="87"/>
    </row>
    <row r="566" spans="1:2" ht="12.75" hidden="1">
      <c r="A566" s="8"/>
      <c r="B566" s="87"/>
    </row>
    <row r="567" spans="1:2" ht="12.75" hidden="1">
      <c r="A567" s="8"/>
      <c r="B567" s="87"/>
    </row>
    <row r="568" spans="1:2" ht="12.75" hidden="1">
      <c r="A568" s="8"/>
      <c r="B568" s="87"/>
    </row>
    <row r="569" spans="1:2" ht="12.75" hidden="1">
      <c r="A569" s="8"/>
      <c r="B569" s="87"/>
    </row>
    <row r="570" spans="1:2" ht="12.75" hidden="1">
      <c r="A570" s="8"/>
      <c r="B570" s="87"/>
    </row>
    <row r="571" spans="1:2" ht="12.75" hidden="1">
      <c r="A571" s="8"/>
      <c r="B571" s="87"/>
    </row>
    <row r="572" spans="1:2" ht="12.75" hidden="1">
      <c r="A572" s="8"/>
      <c r="B572" s="87"/>
    </row>
    <row r="573" spans="1:2" ht="12.75" hidden="1">
      <c r="A573" s="8"/>
      <c r="B573" s="87"/>
    </row>
    <row r="574" spans="1:2" ht="12.75" hidden="1">
      <c r="A574" s="8"/>
      <c r="B574" s="87"/>
    </row>
    <row r="575" spans="1:2" ht="12.75" hidden="1">
      <c r="A575" s="8"/>
      <c r="B575" s="87"/>
    </row>
    <row r="576" spans="1:2" ht="12.75" hidden="1">
      <c r="A576" s="8"/>
      <c r="B576" s="87"/>
    </row>
    <row r="577" spans="1:2" ht="12.75" hidden="1">
      <c r="A577" s="8"/>
      <c r="B577" s="87"/>
    </row>
    <row r="578" spans="1:2" ht="12.75" hidden="1">
      <c r="A578" s="8"/>
      <c r="B578" s="87"/>
    </row>
    <row r="579" spans="1:2" ht="12.75" hidden="1">
      <c r="A579" s="8"/>
      <c r="B579" s="87"/>
    </row>
    <row r="580" spans="1:2" ht="12.75" hidden="1">
      <c r="A580" s="8"/>
      <c r="B580" s="87"/>
    </row>
    <row r="581" spans="1:2" ht="12.75" hidden="1">
      <c r="A581" s="8"/>
      <c r="B581" s="87"/>
    </row>
    <row r="582" spans="1:2" ht="12.75" hidden="1">
      <c r="A582" s="8"/>
      <c r="B582" s="87"/>
    </row>
    <row r="583" spans="1:2" ht="12.75" hidden="1">
      <c r="A583" s="8"/>
      <c r="B583" s="87"/>
    </row>
    <row r="584" spans="1:2" ht="12.75" hidden="1">
      <c r="A584" s="8"/>
      <c r="B584" s="87"/>
    </row>
    <row r="585" spans="1:2" ht="12.75" hidden="1">
      <c r="A585" s="8"/>
      <c r="B585" s="87"/>
    </row>
    <row r="586" spans="1:2" ht="12.75" hidden="1">
      <c r="A586" s="8"/>
      <c r="B586" s="87"/>
    </row>
    <row r="587" spans="1:2" ht="12.75" hidden="1">
      <c r="A587" s="8"/>
      <c r="B587" s="87"/>
    </row>
    <row r="588" spans="1:2" ht="12.75" hidden="1">
      <c r="A588" s="8"/>
      <c r="B588" s="87"/>
    </row>
    <row r="589" spans="1:2" ht="12.75" hidden="1">
      <c r="A589" s="8"/>
      <c r="B589" s="87"/>
    </row>
    <row r="590" spans="1:2" ht="12.75" hidden="1">
      <c r="A590" s="8"/>
      <c r="B590" s="87"/>
    </row>
    <row r="591" spans="1:2" ht="12.75" hidden="1">
      <c r="A591" s="8"/>
      <c r="B591" s="87"/>
    </row>
    <row r="592" spans="1:2" ht="12.75" hidden="1">
      <c r="A592" s="8"/>
      <c r="B592" s="87"/>
    </row>
    <row r="593" spans="1:2" ht="12.75" hidden="1">
      <c r="A593" s="8"/>
      <c r="B593" s="87"/>
    </row>
    <row r="594" spans="1:2" ht="12.75" hidden="1">
      <c r="A594" s="8"/>
      <c r="B594" s="87"/>
    </row>
    <row r="595" spans="1:2" ht="12.75" hidden="1">
      <c r="A595" s="8"/>
      <c r="B595" s="87"/>
    </row>
    <row r="596" spans="1:2" ht="12.75" hidden="1">
      <c r="A596" s="8"/>
      <c r="B596" s="87"/>
    </row>
    <row r="597" spans="1:2" ht="12.75" hidden="1">
      <c r="A597" s="8"/>
      <c r="B597" s="87"/>
    </row>
    <row r="598" spans="1:2" ht="12.75" hidden="1">
      <c r="A598" s="8"/>
      <c r="B598" s="87"/>
    </row>
    <row r="599" spans="1:2" ht="12.75" hidden="1">
      <c r="A599" s="8"/>
      <c r="B599" s="87"/>
    </row>
    <row r="600" spans="1:2" ht="12.75" hidden="1">
      <c r="A600" s="8"/>
      <c r="B600" s="87"/>
    </row>
    <row r="601" spans="1:2" ht="12.75" hidden="1">
      <c r="A601" s="8"/>
      <c r="B601" s="87"/>
    </row>
    <row r="602" spans="1:2" ht="12.75" hidden="1">
      <c r="A602" s="8"/>
      <c r="B602" s="87"/>
    </row>
    <row r="603" spans="1:2" ht="12.75" hidden="1">
      <c r="A603" s="8"/>
      <c r="B603" s="87"/>
    </row>
    <row r="604" spans="1:2" ht="12.75" hidden="1">
      <c r="A604" s="8"/>
      <c r="B604" s="87"/>
    </row>
    <row r="605" spans="1:2" ht="12.75" hidden="1">
      <c r="A605" s="8"/>
      <c r="B605" s="87"/>
    </row>
    <row r="606" spans="1:2" ht="12.75" hidden="1">
      <c r="A606" s="8"/>
      <c r="B606" s="87"/>
    </row>
    <row r="607" spans="1:2" ht="12.75" hidden="1">
      <c r="A607" s="8"/>
      <c r="B607" s="87"/>
    </row>
    <row r="608" spans="1:2" ht="12.75" hidden="1">
      <c r="A608" s="8"/>
      <c r="B608" s="87"/>
    </row>
    <row r="609" spans="1:2" ht="12.75" hidden="1">
      <c r="A609" s="8"/>
      <c r="B609" s="87"/>
    </row>
    <row r="610" spans="1:2" ht="12.75" hidden="1">
      <c r="A610" s="8"/>
      <c r="B610" s="87"/>
    </row>
    <row r="611" spans="1:2" ht="12.75" hidden="1">
      <c r="A611" s="8"/>
      <c r="B611" s="87"/>
    </row>
    <row r="612" spans="1:2" ht="12.75" hidden="1">
      <c r="A612" s="8"/>
      <c r="B612" s="87"/>
    </row>
    <row r="613" spans="1:2" ht="12.75" hidden="1">
      <c r="A613" s="8"/>
      <c r="B613" s="87"/>
    </row>
    <row r="614" spans="1:2" ht="12.75" hidden="1">
      <c r="A614" s="8"/>
      <c r="B614" s="87"/>
    </row>
    <row r="615" spans="1:2" ht="12.75" hidden="1">
      <c r="A615" s="8"/>
      <c r="B615" s="87"/>
    </row>
    <row r="616" spans="1:2" ht="12.75" hidden="1">
      <c r="A616" s="8"/>
      <c r="B616" s="87"/>
    </row>
    <row r="617" spans="1:2" ht="12.75" hidden="1">
      <c r="A617" s="8"/>
      <c r="B617" s="87"/>
    </row>
    <row r="618" spans="1:2" ht="12.75" hidden="1">
      <c r="A618" s="8"/>
      <c r="B618" s="87"/>
    </row>
    <row r="619" spans="1:2" ht="12.75" hidden="1">
      <c r="A619" s="8"/>
      <c r="B619" s="87"/>
    </row>
    <row r="620" spans="1:2" ht="12.75" hidden="1">
      <c r="A620" s="8"/>
      <c r="B620" s="87"/>
    </row>
    <row r="621" spans="1:2" ht="12.75" hidden="1">
      <c r="A621" s="8"/>
      <c r="B621" s="87"/>
    </row>
    <row r="622" spans="1:2" ht="12.75" hidden="1">
      <c r="A622" s="8"/>
      <c r="B622" s="87"/>
    </row>
    <row r="623" spans="1:2" ht="12.75" hidden="1">
      <c r="A623" s="8"/>
      <c r="B623" s="87"/>
    </row>
    <row r="624" spans="1:2" ht="12.75" hidden="1">
      <c r="A624" s="8"/>
      <c r="B624" s="87"/>
    </row>
    <row r="625" spans="1:2" ht="12.75" hidden="1">
      <c r="A625" s="8"/>
      <c r="B625" s="87"/>
    </row>
    <row r="626" spans="1:2" ht="12.75" hidden="1">
      <c r="A626" s="8"/>
      <c r="B626" s="87"/>
    </row>
    <row r="627" spans="1:2" ht="12.75" hidden="1">
      <c r="A627" s="8"/>
      <c r="B627" s="87"/>
    </row>
    <row r="628" spans="1:2" ht="12.75" hidden="1">
      <c r="A628" s="8"/>
      <c r="B628" s="87"/>
    </row>
    <row r="629" spans="1:2" ht="12.75" hidden="1">
      <c r="A629" s="8"/>
      <c r="B629" s="87"/>
    </row>
    <row r="630" spans="1:2" ht="12.75" hidden="1">
      <c r="A630" s="8"/>
      <c r="B630" s="87"/>
    </row>
    <row r="631" spans="1:2" ht="12.75" hidden="1">
      <c r="A631" s="8"/>
      <c r="B631" s="87"/>
    </row>
    <row r="632" spans="1:2" ht="12.75" hidden="1">
      <c r="A632" s="8"/>
      <c r="B632" s="87"/>
    </row>
    <row r="633" spans="1:2" ht="12.75" hidden="1">
      <c r="A633" s="8"/>
      <c r="B633" s="87"/>
    </row>
    <row r="634" spans="1:2" ht="12.75" hidden="1">
      <c r="A634" s="8"/>
      <c r="B634" s="87"/>
    </row>
    <row r="635" spans="1:2" ht="12.75" hidden="1">
      <c r="A635" s="8"/>
      <c r="B635" s="87"/>
    </row>
    <row r="636" spans="1:2" ht="12.75" hidden="1">
      <c r="A636" s="8"/>
      <c r="B636" s="87"/>
    </row>
    <row r="637" spans="1:2" ht="12.75" hidden="1">
      <c r="A637" s="8"/>
      <c r="B637" s="87"/>
    </row>
    <row r="638" spans="1:2" ht="12.75" hidden="1">
      <c r="A638" s="8"/>
      <c r="B638" s="87"/>
    </row>
    <row r="639" spans="1:2" ht="12.75" hidden="1">
      <c r="A639" s="8"/>
      <c r="B639" s="87"/>
    </row>
    <row r="640" spans="1:2" ht="12.75" hidden="1">
      <c r="A640" s="8"/>
      <c r="B640" s="87"/>
    </row>
    <row r="641" spans="1:2" ht="12.75" hidden="1">
      <c r="A641" s="8"/>
      <c r="B641" s="87"/>
    </row>
    <row r="642" spans="1:2" ht="12.75" hidden="1">
      <c r="A642" s="8"/>
      <c r="B642" s="87"/>
    </row>
    <row r="643" spans="1:2" ht="12.75" hidden="1">
      <c r="A643" s="8"/>
      <c r="B643" s="87"/>
    </row>
    <row r="644" spans="1:2" ht="12.75" hidden="1">
      <c r="A644" s="8"/>
      <c r="B644" s="87"/>
    </row>
    <row r="645" spans="1:2" ht="12.75" hidden="1">
      <c r="A645" s="8"/>
      <c r="B645" s="87"/>
    </row>
    <row r="646" spans="1:2" ht="12.75" hidden="1">
      <c r="A646" s="8"/>
      <c r="B646" s="87"/>
    </row>
    <row r="647" spans="1:2" ht="12.75" hidden="1">
      <c r="A647" s="8"/>
      <c r="B647" s="87"/>
    </row>
    <row r="648" spans="1:2" ht="12.75" hidden="1">
      <c r="A648" s="8"/>
      <c r="B648" s="87"/>
    </row>
    <row r="649" spans="1:2" ht="12.75" hidden="1">
      <c r="A649" s="8"/>
      <c r="B649" s="87"/>
    </row>
    <row r="650" spans="1:2" ht="12.75" hidden="1">
      <c r="A650" s="8"/>
      <c r="B650" s="87"/>
    </row>
    <row r="651" spans="1:2" ht="12.75" hidden="1">
      <c r="A651" s="8"/>
      <c r="B651" s="87"/>
    </row>
    <row r="652" spans="1:2" ht="12.75" hidden="1">
      <c r="A652" s="8"/>
      <c r="B652" s="87"/>
    </row>
    <row r="653" spans="1:2" ht="12.75" hidden="1">
      <c r="A653" s="8"/>
      <c r="B653" s="87"/>
    </row>
    <row r="654" spans="1:2" ht="12.75" hidden="1">
      <c r="A654" s="8"/>
      <c r="B654" s="87"/>
    </row>
    <row r="655" spans="1:2" ht="12.75" hidden="1">
      <c r="A655" s="8"/>
      <c r="B655" s="87"/>
    </row>
    <row r="656" spans="1:2" ht="12.75" hidden="1">
      <c r="A656" s="8"/>
      <c r="B656" s="87"/>
    </row>
    <row r="657" spans="1:2" ht="12.75" hidden="1">
      <c r="A657" s="8"/>
      <c r="B657" s="87"/>
    </row>
    <row r="658" spans="1:2" ht="12.75" hidden="1">
      <c r="A658" s="8"/>
      <c r="B658" s="87"/>
    </row>
    <row r="659" spans="1:2" ht="12.75" hidden="1">
      <c r="A659" s="8"/>
      <c r="B659" s="87"/>
    </row>
    <row r="660" spans="1:2" ht="12.75" hidden="1">
      <c r="A660" s="8"/>
      <c r="B660" s="87"/>
    </row>
    <row r="661" spans="1:2" ht="12.75" hidden="1">
      <c r="A661" s="8"/>
      <c r="B661" s="87"/>
    </row>
    <row r="662" spans="1:2" ht="12.75" hidden="1">
      <c r="A662" s="8"/>
      <c r="B662" s="87"/>
    </row>
    <row r="663" spans="1:2" ht="12.75" hidden="1">
      <c r="A663" s="8"/>
      <c r="B663" s="87"/>
    </row>
    <row r="664" spans="1:2" ht="12.75" hidden="1">
      <c r="A664" s="8"/>
      <c r="B664" s="87"/>
    </row>
    <row r="665" spans="1:2" ht="12.75" hidden="1">
      <c r="A665" s="8"/>
      <c r="B665" s="87"/>
    </row>
    <row r="666" spans="1:2" ht="12.75" hidden="1">
      <c r="A666" s="8"/>
      <c r="B666" s="87"/>
    </row>
    <row r="667" spans="1:2" ht="12.75" hidden="1">
      <c r="A667" s="8"/>
      <c r="B667" s="87"/>
    </row>
    <row r="668" spans="1:2" ht="12.75" hidden="1">
      <c r="A668" s="8"/>
      <c r="B668" s="87"/>
    </row>
    <row r="669" spans="1:2" ht="12.75" hidden="1">
      <c r="A669" s="8"/>
      <c r="B669" s="87"/>
    </row>
    <row r="670" spans="1:2" ht="12.75" hidden="1">
      <c r="A670" s="8"/>
      <c r="B670" s="87"/>
    </row>
    <row r="671" spans="1:2" ht="12.75" hidden="1">
      <c r="A671" s="8"/>
      <c r="B671" s="87"/>
    </row>
    <row r="672" spans="1:2" ht="12.75" hidden="1">
      <c r="A672" s="8"/>
      <c r="B672" s="87"/>
    </row>
    <row r="673" spans="1:2" ht="12.75" hidden="1">
      <c r="A673" s="8"/>
      <c r="B673" s="87"/>
    </row>
    <row r="674" spans="1:2" ht="12.75" hidden="1">
      <c r="A674" s="8"/>
      <c r="B674" s="87"/>
    </row>
    <row r="675" spans="1:2" ht="12.75" hidden="1">
      <c r="A675" s="8"/>
      <c r="B675" s="87"/>
    </row>
    <row r="676" spans="1:2" ht="12.75" hidden="1">
      <c r="A676" s="8"/>
      <c r="B676" s="87"/>
    </row>
    <row r="677" spans="1:2" ht="12.75" hidden="1">
      <c r="A677" s="8"/>
      <c r="B677" s="87"/>
    </row>
    <row r="678" spans="1:2" ht="12.75" hidden="1">
      <c r="A678" s="8"/>
      <c r="B678" s="87"/>
    </row>
    <row r="679" spans="1:2" ht="12.75" hidden="1">
      <c r="A679" s="8"/>
      <c r="B679" s="87"/>
    </row>
    <row r="680" spans="1:2" ht="12.75" hidden="1">
      <c r="A680" s="8"/>
      <c r="B680" s="87"/>
    </row>
    <row r="681" spans="1:2" ht="12.75" hidden="1">
      <c r="A681" s="8"/>
      <c r="B681" s="87"/>
    </row>
    <row r="682" spans="1:2" ht="12.75" hidden="1">
      <c r="A682" s="8"/>
      <c r="B682" s="87"/>
    </row>
    <row r="683" spans="1:2" ht="12.75" hidden="1">
      <c r="A683" s="8"/>
      <c r="B683" s="87"/>
    </row>
    <row r="684" spans="1:2" ht="12.75" hidden="1">
      <c r="A684" s="8"/>
      <c r="B684" s="87"/>
    </row>
    <row r="685" spans="1:2" ht="12.75" hidden="1">
      <c r="A685" s="8"/>
      <c r="B685" s="87"/>
    </row>
    <row r="686" spans="1:2" ht="12.75" hidden="1">
      <c r="A686" s="8"/>
      <c r="B686" s="87"/>
    </row>
    <row r="687" spans="1:2" ht="12.75" hidden="1">
      <c r="A687" s="8"/>
      <c r="B687" s="87"/>
    </row>
    <row r="688" spans="1:2" ht="12.75" hidden="1">
      <c r="A688" s="8"/>
      <c r="B688" s="87"/>
    </row>
    <row r="689" spans="1:2" ht="12.75" hidden="1">
      <c r="A689" s="8"/>
      <c r="B689" s="87"/>
    </row>
    <row r="690" spans="1:2" ht="12.75" hidden="1">
      <c r="A690" s="8"/>
      <c r="B690" s="87"/>
    </row>
    <row r="691" spans="1:2" ht="12.75" hidden="1">
      <c r="A691" s="8"/>
      <c r="B691" s="87"/>
    </row>
    <row r="692" spans="1:2" ht="12.75" hidden="1">
      <c r="A692" s="8"/>
      <c r="B692" s="87"/>
    </row>
    <row r="693" spans="1:2" ht="12.75" hidden="1">
      <c r="A693" s="8"/>
      <c r="B693" s="87"/>
    </row>
    <row r="694" spans="1:2" ht="12.75" hidden="1">
      <c r="A694" s="8"/>
      <c r="B694" s="87"/>
    </row>
    <row r="695" spans="1:2" ht="12.75" hidden="1">
      <c r="A695" s="8"/>
      <c r="B695" s="87"/>
    </row>
    <row r="696" spans="1:2" ht="12.75" hidden="1">
      <c r="A696" s="8"/>
      <c r="B696" s="87"/>
    </row>
    <row r="697" spans="1:2" ht="12.75" hidden="1">
      <c r="A697" s="8"/>
      <c r="B697" s="87"/>
    </row>
    <row r="698" spans="1:2" ht="12.75" hidden="1">
      <c r="A698" s="8"/>
      <c r="B698" s="87"/>
    </row>
    <row r="699" spans="1:2" ht="12.75" hidden="1">
      <c r="A699" s="8"/>
      <c r="B699" s="87"/>
    </row>
    <row r="700" spans="1:2" ht="12.75" hidden="1">
      <c r="A700" s="8"/>
      <c r="B700" s="87"/>
    </row>
    <row r="701" spans="1:2" ht="12.75" hidden="1">
      <c r="A701" s="8"/>
      <c r="B701" s="87"/>
    </row>
    <row r="702" spans="1:2" ht="12.75" hidden="1">
      <c r="A702" s="8"/>
      <c r="B702" s="87"/>
    </row>
    <row r="703" spans="1:2" ht="12.75" hidden="1">
      <c r="A703" s="8"/>
      <c r="B703" s="87"/>
    </row>
    <row r="704" spans="1:2" ht="12.75" hidden="1">
      <c r="A704" s="8"/>
      <c r="B704" s="87"/>
    </row>
    <row r="705" spans="1:2" ht="12.75" hidden="1">
      <c r="A705" s="8"/>
      <c r="B705" s="87"/>
    </row>
    <row r="706" spans="1:2" ht="12.75" hidden="1">
      <c r="A706" s="8"/>
      <c r="B706" s="87"/>
    </row>
    <row r="707" spans="1:2" ht="12.75" hidden="1">
      <c r="A707" s="8"/>
      <c r="B707" s="87"/>
    </row>
    <row r="708" spans="1:2" ht="12.75" hidden="1">
      <c r="A708" s="8"/>
      <c r="B708" s="87"/>
    </row>
    <row r="709" spans="1:2" ht="12.75" hidden="1">
      <c r="A709" s="8"/>
      <c r="B709" s="87"/>
    </row>
    <row r="710" spans="1:2" ht="12.75" hidden="1">
      <c r="A710" s="8"/>
      <c r="B710" s="87"/>
    </row>
    <row r="711" spans="1:2" ht="12.75" hidden="1">
      <c r="A711" s="8"/>
      <c r="B711" s="87"/>
    </row>
    <row r="712" spans="1:2" ht="12.75" hidden="1">
      <c r="A712" s="8"/>
      <c r="B712" s="87"/>
    </row>
    <row r="713" spans="1:2" ht="12.75" hidden="1">
      <c r="A713" s="8"/>
      <c r="B713" s="87"/>
    </row>
    <row r="714" spans="1:2" ht="12.75" hidden="1">
      <c r="A714" s="8"/>
      <c r="B714" s="87"/>
    </row>
    <row r="715" spans="1:2" ht="12.75" hidden="1">
      <c r="A715" s="8"/>
      <c r="B715" s="87"/>
    </row>
    <row r="716" spans="1:2" ht="12.75" hidden="1">
      <c r="A716" s="8"/>
      <c r="B716" s="87"/>
    </row>
    <row r="717" spans="1:2" ht="12.75" hidden="1">
      <c r="A717" s="8"/>
      <c r="B717" s="87"/>
    </row>
    <row r="718" spans="1:2" ht="12.75" hidden="1">
      <c r="A718" s="8"/>
      <c r="B718" s="87"/>
    </row>
    <row r="719" spans="1:2" ht="12.75" hidden="1">
      <c r="A719" s="8"/>
      <c r="B719" s="87"/>
    </row>
    <row r="720" spans="1:2" ht="12.75" hidden="1">
      <c r="A720" s="8"/>
      <c r="B720" s="87"/>
    </row>
    <row r="721" spans="1:2" ht="12.75" hidden="1">
      <c r="A721" s="8"/>
      <c r="B721" s="87"/>
    </row>
    <row r="722" spans="1:2" ht="12.75" hidden="1">
      <c r="A722" s="8"/>
      <c r="B722" s="87"/>
    </row>
    <row r="723" spans="1:2" ht="12.75" hidden="1">
      <c r="A723" s="8"/>
      <c r="B723" s="87"/>
    </row>
    <row r="724" spans="1:2" ht="12.75" hidden="1">
      <c r="A724" s="8"/>
      <c r="B724" s="87"/>
    </row>
    <row r="725" spans="1:2" ht="12.75" hidden="1">
      <c r="A725" s="8"/>
      <c r="B725" s="87"/>
    </row>
    <row r="726" spans="1:2" ht="12.75" hidden="1">
      <c r="A726" s="8"/>
      <c r="B726" s="87"/>
    </row>
    <row r="727" spans="1:2" ht="12.75" hidden="1">
      <c r="A727" s="8"/>
      <c r="B727" s="87"/>
    </row>
    <row r="728" spans="1:2" ht="12.75" hidden="1">
      <c r="A728" s="8"/>
      <c r="B728" s="87"/>
    </row>
    <row r="729" spans="1:2" ht="12.75" hidden="1">
      <c r="A729" s="8"/>
      <c r="B729" s="87"/>
    </row>
    <row r="730" spans="1:2" ht="12.75" hidden="1">
      <c r="A730" s="8"/>
      <c r="B730" s="87"/>
    </row>
    <row r="731" spans="1:2" ht="12.75" hidden="1">
      <c r="A731" s="8"/>
      <c r="B731" s="87"/>
    </row>
    <row r="732" spans="1:2" ht="12.75" hidden="1">
      <c r="A732" s="8"/>
      <c r="B732" s="87"/>
    </row>
    <row r="733" spans="1:2" ht="12.75" hidden="1">
      <c r="A733" s="8"/>
      <c r="B733" s="87"/>
    </row>
    <row r="734" spans="1:2" ht="12.75" hidden="1">
      <c r="A734" s="8"/>
      <c r="B734" s="87"/>
    </row>
    <row r="735" spans="1:2" ht="12.75" hidden="1">
      <c r="A735" s="8"/>
      <c r="B735" s="87"/>
    </row>
    <row r="736" spans="1:2" ht="12.75" hidden="1">
      <c r="A736" s="8"/>
      <c r="B736" s="87"/>
    </row>
    <row r="737" spans="1:2" ht="12.75" hidden="1">
      <c r="A737" s="8"/>
      <c r="B737" s="87"/>
    </row>
    <row r="738" spans="1:2" ht="12.75" hidden="1">
      <c r="A738" s="8"/>
      <c r="B738" s="87"/>
    </row>
    <row r="739" spans="1:2" ht="12.75" hidden="1">
      <c r="A739" s="8"/>
      <c r="B739" s="87"/>
    </row>
    <row r="740" spans="1:2" ht="12.75" hidden="1">
      <c r="A740" s="8"/>
      <c r="B740" s="87"/>
    </row>
    <row r="741" spans="1:2" ht="12.75" hidden="1">
      <c r="A741" s="8"/>
      <c r="B741" s="87"/>
    </row>
    <row r="742" spans="1:2" ht="12.75" hidden="1">
      <c r="A742" s="8"/>
      <c r="B742" s="87"/>
    </row>
    <row r="743" spans="1:2" ht="12.75" hidden="1">
      <c r="A743" s="8"/>
      <c r="B743" s="87"/>
    </row>
    <row r="744" spans="1:2" ht="12.75" hidden="1">
      <c r="A744" s="8"/>
      <c r="B744" s="87"/>
    </row>
    <row r="745" spans="1:2" ht="12.75" hidden="1">
      <c r="A745" s="8"/>
      <c r="B745" s="87"/>
    </row>
    <row r="746" spans="1:2" ht="12.75" hidden="1">
      <c r="A746" s="8"/>
      <c r="B746" s="87"/>
    </row>
    <row r="747" spans="1:2" ht="12.75" hidden="1">
      <c r="A747" s="8"/>
      <c r="B747" s="87"/>
    </row>
    <row r="748" spans="1:2" ht="12.75" hidden="1">
      <c r="A748" s="8"/>
      <c r="B748" s="87"/>
    </row>
    <row r="749" spans="1:2" ht="12.75" hidden="1">
      <c r="A749" s="8"/>
      <c r="B749" s="87"/>
    </row>
    <row r="750" spans="1:2" ht="12.75" hidden="1">
      <c r="A750" s="8"/>
      <c r="B750" s="87"/>
    </row>
    <row r="751" spans="1:2" ht="12.75" hidden="1">
      <c r="A751" s="8"/>
      <c r="B751" s="87"/>
    </row>
    <row r="752" spans="1:2" ht="12.75" hidden="1">
      <c r="A752" s="8"/>
      <c r="B752" s="87"/>
    </row>
    <row r="753" spans="1:2" ht="12.75" hidden="1">
      <c r="A753" s="8"/>
      <c r="B753" s="87"/>
    </row>
    <row r="754" spans="1:2" ht="12.75" hidden="1">
      <c r="A754" s="8"/>
      <c r="B754" s="87"/>
    </row>
    <row r="755" spans="1:2" ht="12.75" hidden="1">
      <c r="A755" s="8"/>
      <c r="B755" s="87"/>
    </row>
    <row r="756" spans="1:2" ht="12.75" hidden="1">
      <c r="A756" s="8"/>
      <c r="B756" s="87"/>
    </row>
    <row r="757" spans="1:2" ht="12.75" hidden="1">
      <c r="A757" s="8"/>
      <c r="B757" s="87"/>
    </row>
    <row r="758" spans="1:2" ht="12.75" hidden="1">
      <c r="A758" s="8"/>
      <c r="B758" s="87"/>
    </row>
    <row r="759" spans="1:2" ht="12.75" hidden="1">
      <c r="A759" s="8"/>
      <c r="B759" s="87"/>
    </row>
    <row r="760" spans="1:2" ht="12.75" hidden="1">
      <c r="A760" s="8"/>
      <c r="B760" s="87"/>
    </row>
    <row r="761" spans="1:2" ht="12.75" hidden="1">
      <c r="A761" s="8"/>
      <c r="B761" s="87"/>
    </row>
    <row r="762" spans="1:2" ht="12.75" hidden="1">
      <c r="A762" s="8"/>
      <c r="B762" s="87"/>
    </row>
    <row r="763" spans="1:2" ht="12.75" hidden="1">
      <c r="A763" s="8"/>
      <c r="B763" s="87"/>
    </row>
    <row r="764" spans="1:2" ht="12.75" hidden="1">
      <c r="A764" s="8"/>
      <c r="B764" s="87"/>
    </row>
    <row r="765" spans="1:2" ht="12.75" hidden="1">
      <c r="A765" s="8"/>
      <c r="B765" s="87"/>
    </row>
    <row r="766" spans="1:2" ht="12.75" hidden="1">
      <c r="A766" s="8"/>
      <c r="B766" s="87"/>
    </row>
    <row r="767" spans="1:2" ht="12.75" hidden="1">
      <c r="A767" s="8"/>
      <c r="B767" s="87"/>
    </row>
    <row r="768" spans="1:2" ht="12.75" hidden="1">
      <c r="A768" s="8"/>
      <c r="B768" s="87"/>
    </row>
    <row r="769" spans="1:2" ht="12.75" hidden="1">
      <c r="A769" s="8"/>
      <c r="B769" s="87"/>
    </row>
    <row r="770" spans="1:2" ht="12.75" hidden="1">
      <c r="A770" s="8"/>
      <c r="B770" s="87"/>
    </row>
    <row r="771" spans="1:2" ht="12.75" hidden="1">
      <c r="A771" s="8"/>
      <c r="B771" s="87"/>
    </row>
    <row r="772" spans="1:2" ht="12.75" hidden="1">
      <c r="A772" s="8"/>
      <c r="B772" s="87"/>
    </row>
    <row r="773" spans="1:2" ht="12.75" hidden="1">
      <c r="A773" s="8"/>
      <c r="B773" s="87"/>
    </row>
    <row r="774" spans="1:2" ht="12.75" hidden="1">
      <c r="A774" s="8"/>
      <c r="B774" s="87"/>
    </row>
    <row r="775" spans="1:2" ht="12.75" hidden="1">
      <c r="A775" s="8"/>
      <c r="B775" s="87"/>
    </row>
    <row r="776" spans="1:2" ht="12.75" hidden="1">
      <c r="A776" s="8"/>
      <c r="B776" s="87"/>
    </row>
    <row r="777" spans="1:2" ht="12.75" hidden="1">
      <c r="A777" s="8"/>
      <c r="B777" s="87"/>
    </row>
    <row r="778" spans="1:2" ht="12.75" hidden="1">
      <c r="A778" s="8"/>
      <c r="B778" s="87"/>
    </row>
    <row r="779" spans="1:2" ht="12.75" hidden="1">
      <c r="A779" s="8"/>
      <c r="B779" s="87"/>
    </row>
    <row r="780" spans="1:2" ht="12.75" hidden="1">
      <c r="A780" s="8"/>
      <c r="B780" s="87"/>
    </row>
    <row r="781" spans="1:2" ht="12.75" hidden="1">
      <c r="A781" s="8"/>
      <c r="B781" s="87"/>
    </row>
    <row r="782" spans="1:2" ht="12.75" hidden="1">
      <c r="A782" s="8"/>
      <c r="B782" s="87"/>
    </row>
    <row r="783" spans="1:2" ht="12.75" hidden="1">
      <c r="A783" s="8"/>
      <c r="B783" s="87"/>
    </row>
    <row r="784" spans="1:2" ht="12.75" hidden="1">
      <c r="A784" s="8"/>
      <c r="B784" s="87"/>
    </row>
    <row r="785" spans="1:2" ht="12.75" hidden="1">
      <c r="A785" s="8"/>
      <c r="B785" s="87"/>
    </row>
    <row r="786" spans="1:2" ht="12.75" hidden="1">
      <c r="A786" s="8"/>
      <c r="B786" s="87"/>
    </row>
    <row r="787" spans="1:2" ht="12.75" hidden="1">
      <c r="A787" s="8"/>
      <c r="B787" s="87"/>
    </row>
    <row r="788" spans="1:2" ht="12.75" hidden="1">
      <c r="A788" s="8"/>
      <c r="B788" s="87"/>
    </row>
    <row r="789" spans="1:2" ht="12.75" hidden="1">
      <c r="A789" s="8"/>
      <c r="B789" s="87"/>
    </row>
    <row r="790" spans="1:2" ht="12.75" hidden="1">
      <c r="A790" s="8"/>
      <c r="B790" s="87"/>
    </row>
    <row r="791" spans="1:2" ht="12.75" hidden="1">
      <c r="A791" s="8"/>
      <c r="B791" s="87"/>
    </row>
    <row r="792" spans="1:2" ht="12.75" hidden="1">
      <c r="A792" s="8"/>
      <c r="B792" s="87"/>
    </row>
    <row r="793" spans="1:2" ht="12.75" hidden="1">
      <c r="A793" s="8"/>
      <c r="B793" s="87"/>
    </row>
    <row r="794" spans="1:2" ht="12.75" hidden="1">
      <c r="A794" s="8"/>
      <c r="B794" s="87"/>
    </row>
    <row r="795" spans="1:2" ht="12.75" hidden="1">
      <c r="A795" s="8"/>
      <c r="B795" s="87"/>
    </row>
    <row r="796" spans="1:2" ht="12.75" hidden="1">
      <c r="A796" s="8"/>
      <c r="B796" s="87"/>
    </row>
    <row r="797" spans="1:2" ht="12.75" hidden="1">
      <c r="A797" s="8"/>
      <c r="B797" s="87"/>
    </row>
    <row r="798" spans="1:2" ht="12.75" hidden="1">
      <c r="A798" s="8"/>
      <c r="B798" s="87"/>
    </row>
    <row r="799" spans="1:2" ht="12.75" hidden="1">
      <c r="A799" s="8"/>
      <c r="B799" s="87"/>
    </row>
    <row r="800" spans="1:2" ht="12.75" hidden="1">
      <c r="A800" s="8"/>
      <c r="B800" s="87"/>
    </row>
    <row r="801" spans="1:2" ht="12.75" hidden="1">
      <c r="A801" s="8"/>
      <c r="B801" s="87"/>
    </row>
    <row r="802" spans="1:2" ht="12.75" hidden="1">
      <c r="A802" s="8"/>
      <c r="B802" s="87"/>
    </row>
    <row r="803" spans="1:2" ht="12.75" hidden="1">
      <c r="A803" s="8"/>
      <c r="B803" s="87"/>
    </row>
    <row r="804" spans="1:2" ht="12.75" hidden="1">
      <c r="A804" s="8"/>
      <c r="B804" s="87"/>
    </row>
    <row r="805" spans="1:2" ht="12.75" hidden="1">
      <c r="A805" s="8"/>
      <c r="B805" s="87"/>
    </row>
    <row r="806" spans="1:2" ht="12.75" hidden="1">
      <c r="A806" s="8"/>
      <c r="B806" s="87"/>
    </row>
    <row r="807" spans="1:2" ht="12.75" hidden="1">
      <c r="A807" s="8"/>
      <c r="B807" s="87"/>
    </row>
    <row r="808" spans="1:2" ht="12.75" hidden="1">
      <c r="A808" s="8"/>
      <c r="B808" s="87"/>
    </row>
    <row r="809" spans="1:2" ht="12.75" hidden="1">
      <c r="A809" s="8"/>
      <c r="B809" s="87"/>
    </row>
    <row r="810" spans="1:2" ht="12.75" hidden="1">
      <c r="A810" s="8"/>
      <c r="B810" s="87"/>
    </row>
    <row r="811" spans="1:2" ht="12.75" hidden="1">
      <c r="A811" s="8"/>
      <c r="B811" s="87"/>
    </row>
    <row r="812" spans="1:2" ht="12.75" hidden="1">
      <c r="A812" s="8"/>
      <c r="B812" s="87"/>
    </row>
    <row r="813" spans="1:2" ht="12.75" hidden="1">
      <c r="A813" s="8"/>
      <c r="B813" s="87"/>
    </row>
    <row r="814" spans="1:2" ht="12.75" hidden="1">
      <c r="A814" s="8"/>
      <c r="B814" s="87"/>
    </row>
    <row r="815" spans="1:2" ht="12.75" hidden="1">
      <c r="A815" s="8"/>
      <c r="B815" s="87"/>
    </row>
    <row r="816" spans="1:2" ht="12.75" hidden="1">
      <c r="A816" s="8"/>
      <c r="B816" s="87"/>
    </row>
    <row r="817" spans="1:2" ht="12.75" hidden="1">
      <c r="A817" s="8"/>
      <c r="B817" s="87"/>
    </row>
    <row r="818" spans="1:2" ht="12.75" hidden="1">
      <c r="A818" s="8"/>
      <c r="B818" s="87"/>
    </row>
    <row r="819" spans="1:2" ht="12.75" hidden="1">
      <c r="A819" s="8"/>
      <c r="B819" s="87"/>
    </row>
    <row r="820" spans="1:2" ht="12.75" hidden="1">
      <c r="A820" s="8"/>
      <c r="B820" s="87"/>
    </row>
    <row r="821" spans="1:2" ht="12.75" hidden="1">
      <c r="A821" s="8"/>
      <c r="B821" s="87"/>
    </row>
    <row r="822" spans="1:2" ht="12.75" hidden="1">
      <c r="A822" s="8"/>
      <c r="B822" s="87"/>
    </row>
    <row r="823" spans="1:2" ht="12.75" hidden="1">
      <c r="A823" s="8"/>
      <c r="B823" s="87"/>
    </row>
    <row r="824" spans="1:2" ht="12.75" hidden="1">
      <c r="A824" s="8"/>
      <c r="B824" s="87"/>
    </row>
    <row r="825" spans="1:2" ht="12.75" hidden="1">
      <c r="A825" s="8"/>
      <c r="B825" s="87"/>
    </row>
    <row r="826" spans="1:2" ht="12.75" hidden="1">
      <c r="A826" s="8"/>
      <c r="B826" s="87"/>
    </row>
    <row r="827" spans="1:2" ht="12.75" hidden="1">
      <c r="A827" s="8"/>
      <c r="B827" s="87"/>
    </row>
    <row r="828" spans="1:2" ht="12.75" hidden="1">
      <c r="A828" s="8"/>
      <c r="B828" s="87"/>
    </row>
    <row r="829" spans="1:2" ht="12.75" hidden="1">
      <c r="A829" s="8"/>
      <c r="B829" s="87"/>
    </row>
    <row r="830" spans="1:2" ht="12.75" hidden="1">
      <c r="A830" s="8"/>
      <c r="B830" s="87"/>
    </row>
    <row r="831" spans="1:2" ht="12.75" hidden="1">
      <c r="A831" s="8"/>
      <c r="B831" s="87"/>
    </row>
    <row r="832" spans="1:2" ht="12.75" hidden="1">
      <c r="A832" s="8"/>
      <c r="B832" s="87"/>
    </row>
    <row r="833" spans="1:2" ht="12.75" hidden="1">
      <c r="A833" s="8"/>
      <c r="B833" s="87"/>
    </row>
    <row r="834" spans="1:2" ht="12.75" hidden="1">
      <c r="A834" s="8"/>
      <c r="B834" s="87"/>
    </row>
    <row r="835" spans="1:2" ht="12.75" hidden="1">
      <c r="A835" s="8"/>
      <c r="B835" s="87"/>
    </row>
    <row r="836" spans="1:2" ht="12.75" hidden="1">
      <c r="A836" s="8"/>
      <c r="B836" s="87"/>
    </row>
    <row r="837" spans="1:2" ht="12.75" hidden="1">
      <c r="A837" s="8"/>
      <c r="B837" s="87"/>
    </row>
    <row r="838" spans="1:2" ht="12.75" hidden="1">
      <c r="A838" s="8"/>
      <c r="B838" s="87"/>
    </row>
    <row r="839" spans="1:2" ht="12.75" hidden="1">
      <c r="A839" s="8"/>
      <c r="B839" s="87"/>
    </row>
    <row r="840" spans="1:2" ht="12.75" hidden="1">
      <c r="A840" s="8"/>
      <c r="B840" s="87"/>
    </row>
    <row r="841" spans="1:2" ht="12.75" hidden="1">
      <c r="A841" s="8"/>
      <c r="B841" s="87"/>
    </row>
    <row r="842" spans="1:2" ht="12.75" hidden="1">
      <c r="A842" s="8"/>
      <c r="B842" s="87"/>
    </row>
    <row r="843" spans="1:2" ht="12.75" hidden="1">
      <c r="A843" s="8"/>
      <c r="B843" s="87"/>
    </row>
    <row r="844" spans="1:2" ht="12.75" hidden="1">
      <c r="A844" s="8"/>
      <c r="B844" s="87"/>
    </row>
    <row r="845" spans="1:2" ht="12.75" hidden="1">
      <c r="A845" s="8"/>
      <c r="B845" s="87"/>
    </row>
    <row r="846" spans="1:2" ht="12.75" hidden="1">
      <c r="A846" s="8"/>
      <c r="B846" s="87"/>
    </row>
    <row r="847" spans="1:2" ht="12.75" hidden="1">
      <c r="A847" s="8"/>
      <c r="B847" s="87"/>
    </row>
    <row r="848" spans="1:2" ht="12.75" hidden="1">
      <c r="A848" s="8"/>
      <c r="B848" s="87"/>
    </row>
    <row r="849" spans="1:2" ht="12.75" hidden="1">
      <c r="A849" s="8"/>
      <c r="B849" s="87"/>
    </row>
    <row r="850" spans="1:2" ht="12.75" hidden="1">
      <c r="A850" s="8"/>
      <c r="B850" s="87"/>
    </row>
    <row r="851" spans="1:2" ht="12.75" hidden="1">
      <c r="A851" s="8"/>
      <c r="B851" s="87"/>
    </row>
    <row r="852" spans="1:2" ht="12.75" hidden="1">
      <c r="A852" s="8"/>
      <c r="B852" s="87"/>
    </row>
    <row r="853" spans="1:2" ht="12.75" hidden="1">
      <c r="A853" s="8"/>
      <c r="B853" s="87"/>
    </row>
    <row r="854" spans="1:2" ht="12.75" hidden="1">
      <c r="A854" s="8"/>
      <c r="B854" s="87"/>
    </row>
    <row r="855" spans="1:2" ht="12.75" hidden="1">
      <c r="A855" s="8"/>
      <c r="B855" s="87"/>
    </row>
    <row r="856" spans="1:2" ht="12.75" hidden="1">
      <c r="A856" s="8"/>
      <c r="B856" s="87"/>
    </row>
    <row r="857" spans="1:2" ht="12.75" hidden="1">
      <c r="A857" s="8"/>
      <c r="B857" s="87"/>
    </row>
    <row r="858" spans="1:2" ht="12.75" hidden="1">
      <c r="A858" s="8"/>
      <c r="B858" s="87"/>
    </row>
    <row r="859" spans="1:2" ht="12.75" hidden="1">
      <c r="A859" s="8"/>
      <c r="B859" s="87"/>
    </row>
    <row r="860" spans="1:2" ht="12.75" hidden="1">
      <c r="A860" s="8"/>
      <c r="B860" s="87"/>
    </row>
    <row r="861" spans="1:2" ht="12.75" hidden="1">
      <c r="A861" s="8"/>
      <c r="B861" s="87"/>
    </row>
    <row r="862" spans="1:2" ht="12.75" hidden="1">
      <c r="A862" s="8"/>
      <c r="B862" s="87"/>
    </row>
    <row r="863" spans="1:2" ht="12.75" hidden="1">
      <c r="A863" s="8"/>
      <c r="B863" s="87"/>
    </row>
    <row r="864" spans="1:2" ht="12.75" hidden="1">
      <c r="A864" s="8"/>
      <c r="B864" s="87"/>
    </row>
    <row r="865" spans="1:2" ht="12.75" hidden="1">
      <c r="A865" s="8"/>
      <c r="B865" s="87"/>
    </row>
    <row r="866" spans="1:2" ht="12.75" hidden="1">
      <c r="A866" s="8"/>
      <c r="B866" s="87"/>
    </row>
    <row r="867" spans="1:2" ht="12.75" hidden="1">
      <c r="A867" s="8"/>
      <c r="B867" s="87"/>
    </row>
    <row r="868" spans="1:2" ht="12.75" hidden="1">
      <c r="A868" s="8"/>
      <c r="B868" s="87"/>
    </row>
    <row r="869" spans="1:2" ht="12.75" hidden="1">
      <c r="A869" s="8"/>
      <c r="B869" s="87"/>
    </row>
    <row r="870" spans="1:2" ht="12.75" hidden="1">
      <c r="A870" s="8"/>
      <c r="B870" s="87"/>
    </row>
    <row r="871" spans="1:2" ht="12.75" hidden="1">
      <c r="A871" s="8"/>
      <c r="B871" s="87"/>
    </row>
    <row r="872" spans="1:2" ht="12.75" hidden="1">
      <c r="A872" s="8"/>
      <c r="B872" s="87"/>
    </row>
    <row r="873" spans="1:2" ht="12.75" hidden="1">
      <c r="A873" s="8"/>
      <c r="B873" s="87"/>
    </row>
    <row r="874" spans="1:2" ht="12.75" hidden="1">
      <c r="A874" s="8"/>
      <c r="B874" s="87"/>
    </row>
    <row r="875" spans="1:2" ht="12.75" hidden="1">
      <c r="A875" s="8"/>
      <c r="B875" s="87"/>
    </row>
    <row r="876" spans="1:2" ht="12.75" hidden="1">
      <c r="A876" s="8"/>
      <c r="B876" s="87"/>
    </row>
    <row r="877" spans="1:2" ht="12.75" hidden="1">
      <c r="A877" s="8"/>
      <c r="B877" s="87"/>
    </row>
    <row r="878" spans="1:2" ht="12.75" hidden="1">
      <c r="A878" s="8"/>
      <c r="B878" s="87"/>
    </row>
    <row r="879" spans="1:2" ht="12.75" hidden="1">
      <c r="A879" s="8"/>
      <c r="B879" s="87"/>
    </row>
    <row r="880" spans="1:2" ht="12.75" hidden="1">
      <c r="A880" s="8"/>
      <c r="B880" s="87"/>
    </row>
    <row r="881" spans="1:2" ht="12.75" hidden="1">
      <c r="A881" s="8"/>
      <c r="B881" s="87"/>
    </row>
    <row r="882" spans="1:2" ht="12.75" hidden="1">
      <c r="A882" s="8"/>
      <c r="B882" s="87"/>
    </row>
    <row r="883" spans="1:2" ht="12.75" hidden="1">
      <c r="A883" s="8"/>
      <c r="B883" s="87"/>
    </row>
    <row r="884" spans="1:2" ht="12.75" hidden="1">
      <c r="A884" s="8"/>
      <c r="B884" s="87"/>
    </row>
    <row r="885" spans="1:2" ht="12.75" hidden="1">
      <c r="A885" s="8"/>
      <c r="B885" s="87"/>
    </row>
    <row r="886" spans="1:2" ht="12.75" hidden="1">
      <c r="A886" s="8"/>
      <c r="B886" s="87"/>
    </row>
    <row r="887" spans="1:2" ht="12.75" hidden="1">
      <c r="A887" s="8"/>
      <c r="B887" s="87"/>
    </row>
    <row r="888" spans="1:2" ht="12.75" hidden="1">
      <c r="A888" s="8"/>
      <c r="B888" s="87"/>
    </row>
    <row r="889" spans="1:2" ht="12.75" hidden="1">
      <c r="A889" s="8"/>
      <c r="B889" s="87"/>
    </row>
    <row r="890" spans="1:2" ht="12.75" hidden="1">
      <c r="A890" s="8"/>
      <c r="B890" s="87"/>
    </row>
    <row r="891" spans="1:2" ht="12.75" hidden="1">
      <c r="A891" s="8"/>
      <c r="B891" s="87"/>
    </row>
    <row r="892" spans="1:2" ht="12.75" hidden="1">
      <c r="A892" s="8"/>
      <c r="B892" s="87"/>
    </row>
    <row r="893" spans="1:2" ht="12.75" hidden="1">
      <c r="A893" s="8"/>
      <c r="B893" s="87"/>
    </row>
    <row r="894" spans="1:2" ht="12.75" hidden="1">
      <c r="A894" s="8"/>
      <c r="B894" s="87"/>
    </row>
    <row r="895" spans="1:2" ht="12.75" hidden="1">
      <c r="A895" s="8"/>
      <c r="B895" s="87"/>
    </row>
    <row r="896" spans="1:2" ht="12.75" hidden="1">
      <c r="A896" s="8"/>
      <c r="B896" s="87"/>
    </row>
    <row r="897" spans="1:2" ht="12.75" hidden="1">
      <c r="A897" s="8"/>
      <c r="B897" s="87"/>
    </row>
    <row r="898" spans="1:2" ht="12.75" hidden="1">
      <c r="A898" s="8"/>
      <c r="B898" s="87"/>
    </row>
    <row r="899" spans="1:2" ht="12.75" hidden="1">
      <c r="A899" s="8"/>
      <c r="B899" s="87"/>
    </row>
    <row r="900" spans="1:2" ht="12.75" hidden="1">
      <c r="A900" s="8"/>
      <c r="B900" s="87"/>
    </row>
    <row r="901" spans="1:2" ht="12.75" hidden="1">
      <c r="A901" s="8"/>
      <c r="B901" s="87"/>
    </row>
    <row r="902" spans="1:2" ht="12.75" hidden="1">
      <c r="A902" s="8"/>
      <c r="B902" s="87"/>
    </row>
    <row r="903" spans="1:2" ht="12.75" hidden="1">
      <c r="A903" s="8"/>
      <c r="B903" s="87"/>
    </row>
    <row r="904" spans="1:2" ht="12.75" hidden="1">
      <c r="A904" s="8"/>
      <c r="B904" s="87"/>
    </row>
    <row r="905" spans="1:2" ht="12.75" hidden="1">
      <c r="A905" s="8"/>
      <c r="B905" s="87"/>
    </row>
    <row r="906" spans="1:2" ht="12.75" hidden="1">
      <c r="A906" s="8"/>
      <c r="B906" s="87"/>
    </row>
    <row r="907" spans="1:2" ht="12.75" hidden="1">
      <c r="A907" s="8"/>
      <c r="B907" s="87"/>
    </row>
    <row r="908" spans="1:2" ht="12.75" hidden="1">
      <c r="A908" s="8"/>
      <c r="B908" s="87"/>
    </row>
    <row r="909" spans="1:2" ht="12.75" hidden="1">
      <c r="A909" s="8"/>
      <c r="B909" s="87"/>
    </row>
    <row r="910" spans="1:2" ht="12.75" hidden="1">
      <c r="A910" s="8"/>
      <c r="B910" s="87"/>
    </row>
    <row r="911" spans="1:2" ht="12.75" hidden="1">
      <c r="A911" s="8"/>
      <c r="B911" s="87"/>
    </row>
    <row r="912" spans="1:2" ht="12.75" hidden="1">
      <c r="A912" s="8"/>
      <c r="B912" s="87"/>
    </row>
    <row r="913" spans="1:2" ht="12.75" hidden="1">
      <c r="A913" s="8"/>
      <c r="B913" s="87"/>
    </row>
    <row r="914" spans="1:2" ht="12.75" hidden="1">
      <c r="A914" s="8"/>
      <c r="B914" s="87"/>
    </row>
    <row r="915" spans="1:2" ht="12.75" hidden="1">
      <c r="A915" s="8"/>
      <c r="B915" s="87"/>
    </row>
    <row r="916" spans="1:2" ht="12.75" hidden="1">
      <c r="A916" s="8"/>
      <c r="B916" s="87"/>
    </row>
    <row r="917" spans="1:2" ht="12.75" hidden="1">
      <c r="A917" s="8"/>
      <c r="B917" s="87"/>
    </row>
    <row r="918" spans="1:2" ht="12.75" hidden="1">
      <c r="A918" s="8"/>
      <c r="B918" s="87"/>
    </row>
    <row r="919" spans="1:2" ht="12.75" hidden="1">
      <c r="A919" s="8"/>
      <c r="B919" s="87"/>
    </row>
    <row r="920" spans="1:2" ht="12.75" hidden="1">
      <c r="A920" s="8"/>
      <c r="B920" s="87"/>
    </row>
    <row r="921" spans="1:2" ht="12.75" hidden="1">
      <c r="A921" s="8"/>
      <c r="B921" s="87"/>
    </row>
    <row r="922" spans="1:2" ht="12.75" hidden="1">
      <c r="A922" s="8"/>
      <c r="B922" s="87"/>
    </row>
    <row r="923" spans="1:2" ht="12.75" hidden="1">
      <c r="A923" s="8"/>
      <c r="B923" s="87"/>
    </row>
    <row r="924" spans="1:2" ht="12.75" hidden="1">
      <c r="A924" s="8"/>
      <c r="B924" s="87"/>
    </row>
    <row r="925" spans="1:2" ht="12.75" hidden="1">
      <c r="A925" s="8"/>
      <c r="B925" s="87"/>
    </row>
    <row r="926" spans="1:2" ht="12.75" hidden="1">
      <c r="A926" s="8"/>
      <c r="B926" s="87"/>
    </row>
    <row r="927" spans="1:2" ht="12.75" hidden="1">
      <c r="A927" s="8"/>
      <c r="B927" s="87"/>
    </row>
    <row r="928" spans="1:2" ht="12.75" hidden="1">
      <c r="A928" s="8"/>
      <c r="B928" s="87"/>
    </row>
    <row r="929" spans="1:2" ht="12.75" hidden="1">
      <c r="A929" s="8"/>
      <c r="B929" s="87"/>
    </row>
    <row r="930" spans="1:2" ht="12.75" hidden="1">
      <c r="A930" s="8"/>
      <c r="B930" s="87"/>
    </row>
    <row r="931" spans="1:2" ht="12.75" hidden="1">
      <c r="A931" s="8"/>
      <c r="B931" s="87"/>
    </row>
    <row r="932" spans="1:2" ht="12.75" hidden="1">
      <c r="A932" s="8"/>
      <c r="B932" s="87"/>
    </row>
    <row r="933" spans="1:2" ht="12.75" hidden="1">
      <c r="A933" s="8"/>
      <c r="B933" s="87"/>
    </row>
    <row r="934" spans="1:2" ht="12.75" hidden="1">
      <c r="A934" s="8"/>
      <c r="B934" s="87"/>
    </row>
    <row r="935" spans="1:2" ht="12.75" hidden="1">
      <c r="A935" s="8"/>
      <c r="B935" s="87"/>
    </row>
    <row r="936" spans="1:2" ht="12.75" hidden="1">
      <c r="A936" s="8"/>
      <c r="B936" s="87"/>
    </row>
    <row r="937" spans="1:2" ht="12.75" hidden="1">
      <c r="A937" s="8"/>
      <c r="B937" s="87"/>
    </row>
    <row r="938" spans="1:2" ht="12.75" hidden="1">
      <c r="A938" s="8"/>
      <c r="B938" s="87"/>
    </row>
    <row r="939" spans="1:2" ht="12.75" hidden="1">
      <c r="A939" s="8"/>
      <c r="B939" s="87"/>
    </row>
    <row r="940" spans="1:2" ht="12.75" hidden="1">
      <c r="A940" s="8"/>
      <c r="B940" s="87"/>
    </row>
    <row r="941" spans="1:2" ht="12.75" hidden="1">
      <c r="A941" s="8"/>
      <c r="B941" s="87"/>
    </row>
    <row r="942" spans="1:2" ht="12.75" hidden="1">
      <c r="A942" s="8"/>
      <c r="B942" s="87"/>
    </row>
    <row r="943" spans="1:2" ht="12.75" hidden="1">
      <c r="A943" s="8"/>
      <c r="B943" s="87"/>
    </row>
    <row r="944" spans="1:2" ht="12.75" hidden="1">
      <c r="A944" s="8"/>
      <c r="B944" s="87"/>
    </row>
    <row r="945" spans="1:2" ht="12.75" hidden="1">
      <c r="A945" s="8"/>
      <c r="B945" s="87"/>
    </row>
    <row r="946" spans="1:2" ht="12.75" hidden="1">
      <c r="A946" s="8"/>
      <c r="B946" s="87"/>
    </row>
    <row r="947" spans="1:2" ht="12.75" hidden="1">
      <c r="A947" s="8"/>
      <c r="B947" s="87"/>
    </row>
    <row r="948" spans="1:2" ht="12.75" hidden="1">
      <c r="A948" s="8"/>
      <c r="B948" s="87"/>
    </row>
    <row r="949" spans="1:2" ht="12.75" hidden="1">
      <c r="A949" s="8"/>
      <c r="B949" s="87"/>
    </row>
    <row r="950" spans="1:2" ht="12.75" hidden="1">
      <c r="A950" s="8"/>
      <c r="B950" s="87"/>
    </row>
    <row r="951" spans="1:2" ht="12.75" hidden="1">
      <c r="A951" s="8"/>
      <c r="B951" s="87"/>
    </row>
    <row r="952" spans="1:2" ht="12.75" hidden="1">
      <c r="A952" s="8"/>
      <c r="B952" s="87"/>
    </row>
    <row r="953" spans="1:2" ht="12.75" hidden="1">
      <c r="A953" s="8"/>
      <c r="B953" s="87"/>
    </row>
    <row r="954" spans="1:2" ht="12.75" hidden="1">
      <c r="A954" s="8"/>
      <c r="B954" s="87"/>
    </row>
    <row r="955" spans="1:2" ht="12.75" hidden="1">
      <c r="A955" s="8"/>
      <c r="B955" s="87"/>
    </row>
    <row r="956" spans="1:2" ht="12.75" hidden="1">
      <c r="A956" s="8"/>
      <c r="B956" s="87"/>
    </row>
    <row r="957" spans="1:2" ht="12.75" hidden="1">
      <c r="A957" s="8"/>
      <c r="B957" s="87"/>
    </row>
    <row r="958" spans="1:2" ht="12.75" hidden="1">
      <c r="A958" s="8"/>
      <c r="B958" s="87"/>
    </row>
    <row r="959" spans="1:2" ht="12.75" hidden="1">
      <c r="A959" s="8"/>
      <c r="B959" s="87"/>
    </row>
    <row r="960" spans="1:2" ht="12.75" hidden="1">
      <c r="A960" s="8"/>
      <c r="B960" s="87"/>
    </row>
    <row r="961" spans="1:2" ht="12.75" hidden="1">
      <c r="A961" s="8"/>
      <c r="B961" s="87"/>
    </row>
    <row r="962" spans="1:2" ht="12.75" hidden="1">
      <c r="A962" s="8"/>
      <c r="B962" s="87"/>
    </row>
    <row r="963" spans="1:2" ht="12.75" hidden="1">
      <c r="A963" s="8"/>
      <c r="B963" s="87"/>
    </row>
    <row r="964" spans="1:2" ht="12.75" hidden="1">
      <c r="A964" s="8"/>
      <c r="B964" s="87"/>
    </row>
    <row r="965" spans="1:2" ht="12.75" hidden="1">
      <c r="A965" s="8"/>
      <c r="B965" s="87"/>
    </row>
    <row r="966" spans="1:2" ht="12.75" hidden="1">
      <c r="A966" s="8"/>
      <c r="B966" s="87"/>
    </row>
    <row r="967" spans="1:2" ht="12.75" hidden="1">
      <c r="A967" s="8"/>
      <c r="B967" s="87"/>
    </row>
    <row r="968" spans="1:2" ht="12.75" hidden="1">
      <c r="A968" s="8"/>
      <c r="B968" s="87"/>
    </row>
    <row r="969" spans="1:2" ht="12.75" hidden="1">
      <c r="A969" s="8"/>
      <c r="B969" s="87"/>
    </row>
    <row r="970" spans="1:2" ht="12.75" hidden="1">
      <c r="A970" s="8"/>
      <c r="B970" s="87"/>
    </row>
    <row r="971" spans="1:2" ht="12.75" hidden="1">
      <c r="A971" s="8"/>
      <c r="B971" s="87"/>
    </row>
    <row r="972" spans="1:2" ht="12.75" hidden="1">
      <c r="A972" s="8"/>
      <c r="B972" s="87"/>
    </row>
    <row r="973" spans="1:2" ht="12.75" hidden="1">
      <c r="A973" s="8"/>
      <c r="B973" s="87"/>
    </row>
    <row r="974" spans="1:2" ht="12.75" hidden="1">
      <c r="A974" s="8"/>
      <c r="B974" s="87"/>
    </row>
    <row r="975" spans="1:2" ht="12.75" hidden="1">
      <c r="A975" s="8"/>
      <c r="B975" s="87"/>
    </row>
    <row r="976" spans="1:2" ht="12.75" hidden="1">
      <c r="A976" s="8"/>
      <c r="B976" s="87"/>
    </row>
    <row r="977" spans="1:2" ht="12.75" hidden="1">
      <c r="A977" s="8"/>
      <c r="B977" s="87"/>
    </row>
    <row r="978" spans="1:2" ht="12.75" hidden="1">
      <c r="A978" s="8"/>
      <c r="B978" s="87"/>
    </row>
    <row r="979" spans="1:2" ht="12.75" hidden="1">
      <c r="A979" s="8"/>
      <c r="B979" s="87"/>
    </row>
    <row r="980" spans="1:2" ht="12.75" hidden="1">
      <c r="A980" s="8"/>
      <c r="B980" s="87"/>
    </row>
    <row r="981" spans="1:2" ht="12.75" hidden="1">
      <c r="A981" s="8"/>
      <c r="B981" s="87"/>
    </row>
    <row r="982" spans="1:2" ht="12.75" hidden="1">
      <c r="A982" s="8"/>
      <c r="B982" s="87"/>
    </row>
    <row r="983" spans="1:2" ht="12.75" hidden="1">
      <c r="A983" s="8"/>
      <c r="B983" s="87"/>
    </row>
    <row r="984" spans="1:2" ht="12.75" hidden="1">
      <c r="A984" s="8"/>
      <c r="B984" s="87"/>
    </row>
    <row r="985" spans="1:2" ht="12.75" hidden="1">
      <c r="A985" s="8"/>
      <c r="B985" s="87"/>
    </row>
    <row r="986" spans="1:2" ht="12.75" hidden="1">
      <c r="A986" s="8"/>
      <c r="B986" s="87"/>
    </row>
    <row r="987" spans="1:2" ht="12.75" hidden="1">
      <c r="A987" s="8"/>
      <c r="B987" s="87"/>
    </row>
    <row r="988" spans="1:2" ht="12.75" hidden="1">
      <c r="A988" s="8"/>
      <c r="B988" s="87"/>
    </row>
    <row r="989" spans="1:2" ht="12.75" hidden="1">
      <c r="A989" s="8"/>
      <c r="B989" s="87"/>
    </row>
    <row r="990" spans="1:2" ht="12.75" hidden="1">
      <c r="A990" s="8"/>
      <c r="B990" s="87"/>
    </row>
    <row r="991" spans="1:2" ht="12.75" hidden="1">
      <c r="A991" s="8"/>
      <c r="B991" s="87"/>
    </row>
    <row r="992" spans="1:2" ht="12.75" hidden="1">
      <c r="A992" s="8"/>
      <c r="B992" s="87"/>
    </row>
    <row r="993" spans="1:3" ht="12.75" hidden="1">
      <c r="A993" s="8"/>
      <c r="B993" s="87"/>
    </row>
    <row r="994" spans="1:3" ht="12.75" hidden="1">
      <c r="A994" s="8"/>
      <c r="B994" s="87"/>
    </row>
    <row r="995" spans="1:3" ht="12.75" hidden="1">
      <c r="A995" s="8"/>
      <c r="B995" s="87"/>
    </row>
    <row r="996" spans="1:3" ht="12.75" hidden="1">
      <c r="A996" s="8"/>
      <c r="B996" s="87"/>
    </row>
    <row r="997" spans="1:3" ht="12.75" hidden="1">
      <c r="A997" s="8"/>
      <c r="B997" s="87"/>
    </row>
    <row r="998" spans="1:3" ht="12.75" hidden="1">
      <c r="A998" s="8"/>
      <c r="B998" s="87"/>
    </row>
    <row r="999" spans="1:3" ht="12.75" hidden="1">
      <c r="A999" s="8"/>
      <c r="B999" s="87"/>
    </row>
    <row r="1000" spans="1:3" ht="12.75" hidden="1">
      <c r="A1000" s="8"/>
      <c r="B1000" s="87"/>
    </row>
    <row r="1001" spans="1:3" ht="15.75" customHeight="1">
      <c r="C1001" s="55"/>
    </row>
    <row r="1002" spans="1:3" ht="15.75" customHeight="1">
      <c r="C1002" s="55"/>
    </row>
    <row r="1003" spans="1:3" ht="15.75" customHeight="1"/>
    <row r="1004" spans="1:3" ht="15.75" customHeight="1"/>
  </sheetData>
  <sheetProtection algorithmName="SHA-512" hashValue="hIRtHffdEqEJ5G8rpAtKF7uHdwYo1zT1EKQh5ZNASd0YXKKBAcifWsszB/0zT4BzbxWdruS4el3IUAz8z1qBlw==" saltValue="Iq6aNay95RPTRLltO+qeqA==" spinCount="100000" sheet="1" objects="1" scenarios="1" selectLockedCells="1"/>
  <protectedRanges>
    <protectedRange algorithmName="SHA-512" hashValue="gAZg5d5kYqursktuzGB74d2GrpcQ4YaavprDRO3iGAvaYqhcKB40qnNQ+moCB+j0V/k4rsqFVKn9ASSJ4Rapfw==" saltValue="WckMgauzLuhLPb/Z5e5eCQ==" spinCount="100000" sqref="B1:Q3" name="Range1"/>
    <protectedRange algorithmName="SHA-512" hashValue="s+nUXGqcmqCM+ebRjylzVxg4aWbWDTaMq/T+RNSnICPXS2FjdrYlg4V0uXIONON/YCB9+J9XM8oXe1mn6oK7iQ==" saltValue="+LY/8tX01uqkzfZBrxuiWA==" spinCount="100000" sqref="K4:M15 O12:Q13" name="Range2"/>
    <protectedRange algorithmName="SHA-512" hashValue="A/ebF7kbiaxqXK7X+xTtv8jWph0Wit1DKi1Ndlr80xIX4isKsTT/NO2wJOuO7wD0u0mM2P4zIeGuxvFjYx0WBQ==" saltValue="EEkxuxrwTXsl6mYj60etAQ==" spinCount="100000" sqref="O5:Q11 O14:Q18" name="Range3"/>
    <protectedRange algorithmName="SHA-512" hashValue="KGC1dnPSagvZZnkEWqp5msrepsPlh0XzNmI8GpUwoJXaRA1huYfyNsYsrq/5SNX6Fyhfz8fUqIDnA7GJVQ+KKg==" saltValue="TGsICT7ADka56vpekqAM/A==" spinCount="100000" sqref="B9:H10" name="Range4"/>
    <protectedRange algorithmName="SHA-512" hashValue="iM6TiK1Z0WfY/jxl2cb5mmXrZGCnm7m7K+kM4tpxWLr5AYONynY3A1+gq44KzOC1Xz28qS+xwEDYyGCtKp3zfg==" saltValue="1qbX0H3A8IGiqt8qTrw1XQ==" spinCount="100000" sqref="A20 B17:M19 B23:M29 L20:M22" name="Range5"/>
    <protectedRange algorithmName="SHA-512" hashValue="iM6TiK1Z0WfY/jxl2cb5mmXrZGCnm7m7K+kM4tpxWLr5AYONynY3A1+gq44KzOC1Xz28qS+xwEDYyGCtKp3zfg==" saltValue="1qbX0H3A8IGiqt8qTrw1XQ==" spinCount="100000" sqref="B20:K22" name="Range5_1"/>
  </protectedRanges>
  <mergeCells count="55">
    <mergeCell ref="B1:E1"/>
    <mergeCell ref="G1:I1"/>
    <mergeCell ref="K1:M1"/>
    <mergeCell ref="O1:Q1"/>
    <mergeCell ref="B2:E2"/>
    <mergeCell ref="G2:J2"/>
    <mergeCell ref="B4:C4"/>
    <mergeCell ref="D4:E4"/>
    <mergeCell ref="G4:H4"/>
    <mergeCell ref="K4:L4"/>
    <mergeCell ref="O4:P4"/>
    <mergeCell ref="I4:J4"/>
    <mergeCell ref="B3:C3"/>
    <mergeCell ref="D3:E3"/>
    <mergeCell ref="G3:H3"/>
    <mergeCell ref="K3:L3"/>
    <mergeCell ref="O3:P3"/>
    <mergeCell ref="B5:E5"/>
    <mergeCell ref="G5:J5"/>
    <mergeCell ref="B6:C6"/>
    <mergeCell ref="D6:E6"/>
    <mergeCell ref="G6:H6"/>
    <mergeCell ref="O6:P6"/>
    <mergeCell ref="B7:C7"/>
    <mergeCell ref="D7:E7"/>
    <mergeCell ref="G7:H7"/>
    <mergeCell ref="K7:L7"/>
    <mergeCell ref="O7:P7"/>
    <mergeCell ref="K6:L6"/>
    <mergeCell ref="B8:E8"/>
    <mergeCell ref="G8:J8"/>
    <mergeCell ref="B9:C9"/>
    <mergeCell ref="D9:E9"/>
    <mergeCell ref="G9:H9"/>
    <mergeCell ref="O9:P9"/>
    <mergeCell ref="B10:C10"/>
    <mergeCell ref="D10:E10"/>
    <mergeCell ref="G10:H10"/>
    <mergeCell ref="K10:L10"/>
    <mergeCell ref="O10:P10"/>
    <mergeCell ref="K9:L9"/>
    <mergeCell ref="K12:L12"/>
    <mergeCell ref="O12:P12"/>
    <mergeCell ref="B13:C13"/>
    <mergeCell ref="G13:H13"/>
    <mergeCell ref="K13:L13"/>
    <mergeCell ref="O13:P13"/>
    <mergeCell ref="H15:I15"/>
    <mergeCell ref="H16:I16"/>
    <mergeCell ref="H17:I18"/>
    <mergeCell ref="C24:G24"/>
    <mergeCell ref="B12:C12"/>
    <mergeCell ref="D12:E13"/>
    <mergeCell ref="G12:H12"/>
    <mergeCell ref="I12:J13"/>
  </mergeCells>
  <pageMargins left="0.7" right="0.7" top="0.75" bottom="0.75" header="0.3" footer="0.3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FFFF00"/>
    <outlinePr summaryBelow="0" summaryRight="0"/>
  </sheetPr>
  <dimension ref="A1:S1004"/>
  <sheetViews>
    <sheetView showGridLines="0" showRowColHeaders="0" topLeftCell="B1" zoomScale="102" zoomScaleNormal="102" workbookViewId="0">
      <selection activeCell="B10" sqref="B10:C10"/>
    </sheetView>
  </sheetViews>
  <sheetFormatPr defaultColWidth="0" defaultRowHeight="15.75" customHeight="1" zeroHeight="1"/>
  <cols>
    <col min="1" max="1" width="1.42578125" hidden="1" customWidth="1"/>
    <col min="2" max="2" width="14.5703125" customWidth="1"/>
    <col min="3" max="3" width="15.5703125" customWidth="1"/>
    <col min="4" max="5" width="14.5703125" customWidth="1"/>
    <col min="6" max="6" width="1.85546875" customWidth="1"/>
    <col min="7" max="7" width="20" customWidth="1"/>
    <col min="8" max="8" width="8.28515625" customWidth="1"/>
    <col min="9" max="9" width="26.42578125" customWidth="1"/>
    <col min="10" max="10" width="2.5703125" customWidth="1"/>
    <col min="11" max="11" width="14.5703125" customWidth="1"/>
    <col min="12" max="12" width="7.7109375" customWidth="1"/>
    <col min="13" max="13" width="21" customWidth="1"/>
    <col min="14" max="14" width="1.42578125" customWidth="1"/>
    <col min="15" max="15" width="18.85546875" customWidth="1"/>
    <col min="16" max="16" width="3.5703125" customWidth="1"/>
    <col min="17" max="17" width="20.28515625" customWidth="1"/>
    <col min="18" max="29" width="14.5703125" hidden="1" customWidth="1"/>
    <col min="30" max="16384" width="14.5703125" hidden="1"/>
  </cols>
  <sheetData>
    <row r="1" spans="1:19" ht="23.25">
      <c r="A1" s="1"/>
      <c r="B1" s="564" t="s">
        <v>117</v>
      </c>
      <c r="C1" s="565"/>
      <c r="D1" s="565"/>
      <c r="E1" s="565"/>
      <c r="G1" s="564" t="s">
        <v>118</v>
      </c>
      <c r="H1" s="564"/>
      <c r="I1" s="564"/>
      <c r="K1" s="566" t="s">
        <v>119</v>
      </c>
      <c r="L1" s="566"/>
      <c r="M1" s="566"/>
      <c r="O1" s="564" t="s">
        <v>120</v>
      </c>
      <c r="P1" s="565"/>
      <c r="Q1" s="565"/>
    </row>
    <row r="2" spans="1:19" ht="4.5" customHeight="1">
      <c r="A2" s="3"/>
      <c r="B2" s="409"/>
      <c r="C2" s="376"/>
      <c r="D2" s="376"/>
      <c r="E2" s="376"/>
      <c r="G2" s="409"/>
      <c r="H2" s="376"/>
      <c r="I2" s="376"/>
      <c r="J2" s="376"/>
    </row>
    <row r="3" spans="1:19" ht="18">
      <c r="A3" s="2"/>
      <c r="B3" s="417" t="s">
        <v>38</v>
      </c>
      <c r="C3" s="399"/>
      <c r="D3" s="417" t="s">
        <v>121</v>
      </c>
      <c r="E3" s="399"/>
      <c r="G3" s="384" t="s">
        <v>38</v>
      </c>
      <c r="H3" s="548"/>
      <c r="I3" s="149" t="s">
        <v>121</v>
      </c>
      <c r="J3" s="104"/>
      <c r="K3" s="384" t="s">
        <v>38</v>
      </c>
      <c r="L3" s="399"/>
      <c r="M3" s="149" t="s">
        <v>122</v>
      </c>
      <c r="O3" s="556" t="s">
        <v>38</v>
      </c>
      <c r="P3" s="556"/>
      <c r="Q3" s="163" t="s">
        <v>122</v>
      </c>
    </row>
    <row r="4" spans="1:19" ht="23.25">
      <c r="A4" s="150"/>
      <c r="B4" s="400">
        <v>44289</v>
      </c>
      <c r="C4" s="401"/>
      <c r="D4" s="557">
        <f>(B10/B13)*B4-B4-D10</f>
        <v>-42248.414064516131</v>
      </c>
      <c r="E4" s="558"/>
      <c r="G4" s="559">
        <v>1.33</v>
      </c>
      <c r="H4" s="560"/>
      <c r="I4" s="85">
        <f>(G10/G13)*G4+G4-I10</f>
        <v>444.87306709677426</v>
      </c>
      <c r="J4" s="86"/>
      <c r="K4" s="561">
        <v>50500</v>
      </c>
      <c r="L4" s="540"/>
      <c r="M4" s="164">
        <v>50600</v>
      </c>
      <c r="O4" s="562">
        <v>47500</v>
      </c>
      <c r="P4" s="563"/>
      <c r="Q4" s="165">
        <v>11850</v>
      </c>
    </row>
    <row r="5" spans="1:19" ht="23.25">
      <c r="A5" s="3"/>
      <c r="B5" s="409"/>
      <c r="C5" s="376"/>
      <c r="D5" s="376"/>
      <c r="E5" s="376"/>
      <c r="G5" s="409"/>
      <c r="H5" s="549"/>
      <c r="I5" s="549"/>
      <c r="J5" s="549"/>
      <c r="K5" s="13"/>
      <c r="L5" s="13"/>
      <c r="O5" s="87"/>
      <c r="P5" s="87"/>
      <c r="Q5" s="87"/>
    </row>
    <row r="6" spans="1:19" ht="18">
      <c r="A6" s="4"/>
      <c r="B6" s="384" t="s">
        <v>123</v>
      </c>
      <c r="C6" s="399"/>
      <c r="D6" s="384" t="s">
        <v>36</v>
      </c>
      <c r="E6" s="399"/>
      <c r="G6" s="384" t="s">
        <v>123</v>
      </c>
      <c r="H6" s="548"/>
      <c r="I6" s="149" t="s">
        <v>36</v>
      </c>
      <c r="J6" s="149"/>
      <c r="K6" s="384" t="s">
        <v>123</v>
      </c>
      <c r="L6" s="548"/>
      <c r="M6" s="149" t="s">
        <v>124</v>
      </c>
      <c r="O6" s="384" t="s">
        <v>123</v>
      </c>
      <c r="P6" s="384"/>
      <c r="Q6" s="149" t="s">
        <v>124</v>
      </c>
    </row>
    <row r="7" spans="1:19" ht="23.25">
      <c r="A7" s="6"/>
      <c r="B7" s="400">
        <v>0.124</v>
      </c>
      <c r="C7" s="401"/>
      <c r="D7" s="567">
        <f>B7*B4/B10</f>
        <v>19.970312727272727</v>
      </c>
      <c r="E7" s="568"/>
      <c r="G7" s="552">
        <v>0.62</v>
      </c>
      <c r="H7" s="553"/>
      <c r="I7" s="88">
        <f>G4*G7/G10</f>
        <v>2.9985454545454547E-3</v>
      </c>
      <c r="J7" s="167"/>
      <c r="K7" s="545">
        <v>0.2</v>
      </c>
      <c r="L7" s="540"/>
      <c r="M7" s="89">
        <f>(M4*K7)-(K4*K7)</f>
        <v>20</v>
      </c>
      <c r="O7" s="554">
        <v>300</v>
      </c>
      <c r="P7" s="555"/>
      <c r="Q7" s="90">
        <f>(O4*O7)-(Q4*O7)</f>
        <v>10695000</v>
      </c>
    </row>
    <row r="8" spans="1:19" ht="23.25">
      <c r="A8" s="3"/>
      <c r="B8" s="409"/>
      <c r="C8" s="376"/>
      <c r="D8" s="376"/>
      <c r="E8" s="376"/>
      <c r="G8" s="409"/>
      <c r="H8" s="549"/>
      <c r="I8" s="549"/>
      <c r="J8" s="549"/>
      <c r="K8" s="13"/>
      <c r="L8" s="13"/>
      <c r="M8" s="91"/>
      <c r="O8" s="87"/>
      <c r="P8" s="87"/>
      <c r="Q8" s="87"/>
    </row>
    <row r="9" spans="1:19" ht="18">
      <c r="A9" s="4"/>
      <c r="B9" s="384" t="s">
        <v>125</v>
      </c>
      <c r="C9" s="399"/>
      <c r="D9" s="384" t="s">
        <v>126</v>
      </c>
      <c r="E9" s="399"/>
      <c r="G9" s="384" t="s">
        <v>125</v>
      </c>
      <c r="H9" s="548"/>
      <c r="I9" s="149" t="s">
        <v>126</v>
      </c>
      <c r="J9" s="149"/>
      <c r="K9" s="384" t="s">
        <v>36</v>
      </c>
      <c r="L9" s="548"/>
      <c r="M9" s="149" t="s">
        <v>127</v>
      </c>
      <c r="O9" s="384" t="s">
        <v>36</v>
      </c>
      <c r="P9" s="384"/>
      <c r="Q9" s="163" t="s">
        <v>127</v>
      </c>
    </row>
    <row r="10" spans="1:19" ht="23.25">
      <c r="A10" s="150"/>
      <c r="B10" s="539">
        <v>275</v>
      </c>
      <c r="C10" s="540"/>
      <c r="D10" s="541">
        <f>IF(B13&lt;50000,B4*0.4%,B4*0.5%)</f>
        <v>177.15600000000001</v>
      </c>
      <c r="E10" s="542"/>
      <c r="G10" s="543">
        <v>275</v>
      </c>
      <c r="H10" s="544"/>
      <c r="I10" s="92">
        <f>IF(G13&lt;50000,G4*0.4%,G4*0.5%)</f>
        <v>5.3200000000000001E-3</v>
      </c>
      <c r="J10" s="167"/>
      <c r="K10" s="545">
        <v>10</v>
      </c>
      <c r="L10" s="540"/>
      <c r="M10" s="89">
        <f>K7*K4*(1/K10)</f>
        <v>1010</v>
      </c>
      <c r="O10" s="546">
        <v>1</v>
      </c>
      <c r="P10" s="547"/>
      <c r="Q10" s="93">
        <v>6.4285714285714279</v>
      </c>
    </row>
    <row r="11" spans="1:19" ht="12.75" customHeight="1">
      <c r="A11" s="7"/>
      <c r="B11" s="168"/>
      <c r="C11" s="94"/>
      <c r="D11" s="94"/>
      <c r="E11" s="94"/>
      <c r="G11" s="95"/>
      <c r="K11" s="96"/>
      <c r="L11" s="96"/>
      <c r="M11" s="97"/>
      <c r="O11" s="169"/>
      <c r="P11" s="169"/>
      <c r="Q11" s="169"/>
    </row>
    <row r="12" spans="1:19" ht="21.75" customHeight="1">
      <c r="A12" s="7"/>
      <c r="B12" s="532" t="s">
        <v>55</v>
      </c>
      <c r="C12" s="532"/>
      <c r="D12" s="533" t="s">
        <v>128</v>
      </c>
      <c r="E12" s="533"/>
      <c r="G12" s="373" t="s">
        <v>55</v>
      </c>
      <c r="H12" s="373"/>
      <c r="I12" s="533" t="s">
        <v>128</v>
      </c>
      <c r="J12" s="533"/>
      <c r="K12" s="534" t="s">
        <v>55</v>
      </c>
      <c r="L12" s="399"/>
      <c r="M12" s="98" t="s">
        <v>129</v>
      </c>
      <c r="O12" s="534" t="s">
        <v>55</v>
      </c>
      <c r="P12" s="399"/>
      <c r="Q12" s="98" t="s">
        <v>129</v>
      </c>
    </row>
    <row r="13" spans="1:19" ht="23.45" customHeight="1">
      <c r="A13" s="7"/>
      <c r="B13" s="535">
        <f>B4*B7</f>
        <v>5491.8360000000002</v>
      </c>
      <c r="C13" s="535"/>
      <c r="D13" s="533"/>
      <c r="E13" s="533"/>
      <c r="G13" s="536">
        <f>G4*G7</f>
        <v>0.8246</v>
      </c>
      <c r="H13" s="536"/>
      <c r="I13" s="533"/>
      <c r="J13" s="533"/>
      <c r="K13" s="537">
        <f>K4*K7</f>
        <v>10100</v>
      </c>
      <c r="L13" s="538"/>
      <c r="M13" s="99">
        <f>(M7/K13)*K10</f>
        <v>1.9801980198019802E-2</v>
      </c>
      <c r="O13" s="537">
        <f>O4*O7</f>
        <v>14250000</v>
      </c>
      <c r="P13" s="538"/>
      <c r="Q13" s="99">
        <f>Q7/(O4*O7)*O10</f>
        <v>0.75052631578947371</v>
      </c>
    </row>
    <row r="14" spans="1:19" ht="18">
      <c r="A14" s="8"/>
      <c r="B14" s="13"/>
      <c r="C14" s="100"/>
      <c r="D14" s="101"/>
      <c r="E14" s="102"/>
      <c r="F14" s="102"/>
      <c r="G14" s="102"/>
      <c r="H14" s="103"/>
      <c r="I14" s="103"/>
      <c r="J14" s="103"/>
      <c r="K14" s="103"/>
      <c r="L14" s="101"/>
      <c r="M14" s="104"/>
      <c r="O14" s="103"/>
      <c r="P14" s="103"/>
      <c r="Q14" s="103"/>
      <c r="R14" s="4"/>
      <c r="S14" s="9"/>
    </row>
    <row r="15" spans="1:19" ht="23.25">
      <c r="A15" s="8"/>
      <c r="C15" s="105"/>
      <c r="D15" s="101"/>
      <c r="E15" s="106"/>
      <c r="F15" s="106"/>
      <c r="G15" s="106"/>
      <c r="H15" s="529"/>
      <c r="I15" s="529"/>
      <c r="J15" s="101"/>
      <c r="K15" s="107"/>
      <c r="L15" s="101"/>
      <c r="M15" s="170"/>
      <c r="O15" s="108"/>
      <c r="P15" s="101"/>
      <c r="Q15" s="101"/>
      <c r="R15" s="83"/>
    </row>
    <row r="16" spans="1:19" ht="27.6" customHeight="1">
      <c r="A16" s="8"/>
      <c r="B16" s="87"/>
      <c r="H16" s="530"/>
      <c r="I16" s="530"/>
      <c r="O16" s="109"/>
      <c r="P16" s="109"/>
      <c r="Q16" s="109"/>
    </row>
    <row r="17" spans="1:17" ht="17.45" customHeight="1">
      <c r="A17" s="8"/>
      <c r="B17" s="13"/>
      <c r="E17" s="102"/>
      <c r="F17" s="102"/>
      <c r="G17" s="102"/>
      <c r="H17" s="531"/>
      <c r="I17" s="531"/>
      <c r="J17" s="10"/>
      <c r="K17" s="10"/>
      <c r="L17" s="10"/>
      <c r="M17" s="10"/>
      <c r="O17" s="171"/>
      <c r="P17" s="101"/>
      <c r="Q17" s="101"/>
    </row>
    <row r="18" spans="1:17" ht="20.25" customHeight="1">
      <c r="A18" s="8"/>
      <c r="E18" s="110"/>
      <c r="F18" s="110"/>
      <c r="G18" s="110"/>
      <c r="H18" s="531"/>
      <c r="I18" s="531"/>
      <c r="O18" s="111"/>
      <c r="P18" s="172"/>
      <c r="Q18" s="112"/>
    </row>
    <row r="19" spans="1:17" ht="21" customHeight="1">
      <c r="A19" s="8"/>
      <c r="E19" s="113"/>
      <c r="F19" s="113"/>
      <c r="G19" s="113"/>
      <c r="H19" s="114"/>
      <c r="I19" s="115"/>
      <c r="J19" s="115"/>
      <c r="K19" s="115"/>
      <c r="L19" s="115"/>
      <c r="O19" s="116"/>
      <c r="P19" s="116"/>
      <c r="Q19" s="117"/>
    </row>
    <row r="20" spans="1:17" ht="23.25" customHeight="1">
      <c r="A20" s="79" t="s">
        <v>63</v>
      </c>
      <c r="B20" s="158" t="s">
        <v>65</v>
      </c>
      <c r="C20" s="55" t="s">
        <v>130</v>
      </c>
      <c r="L20" s="115"/>
      <c r="M20" s="80"/>
      <c r="N20" s="80"/>
      <c r="O20" s="118"/>
      <c r="P20" s="119"/>
      <c r="Q20" s="112"/>
    </row>
    <row r="21" spans="1:17" ht="17.100000000000001" customHeight="1">
      <c r="A21" s="8"/>
      <c r="B21" s="158"/>
      <c r="C21" s="55"/>
      <c r="L21" s="82"/>
      <c r="M21" s="77"/>
      <c r="O21" s="173"/>
      <c r="P21" s="174"/>
      <c r="Q21" s="174"/>
    </row>
    <row r="22" spans="1:17" ht="23.25">
      <c r="A22" s="8"/>
      <c r="B22" s="87"/>
      <c r="C22" s="55"/>
      <c r="G22" s="84"/>
      <c r="L22" s="10"/>
      <c r="M22" s="10"/>
      <c r="O22" s="96"/>
      <c r="P22" s="96"/>
      <c r="Q22" s="96"/>
    </row>
    <row r="23" spans="1:17" ht="23.25">
      <c r="A23" s="8"/>
      <c r="B23" s="158"/>
      <c r="C23" s="56"/>
      <c r="G23" s="10"/>
      <c r="H23" s="10"/>
      <c r="I23" s="10"/>
      <c r="J23" s="10"/>
      <c r="K23" s="10"/>
      <c r="L23" s="10"/>
      <c r="M23" s="10"/>
    </row>
    <row r="24" spans="1:17" ht="17.45" customHeight="1">
      <c r="A24" s="8"/>
      <c r="B24" s="158"/>
      <c r="C24" s="435"/>
      <c r="D24" s="435"/>
      <c r="E24" s="435"/>
      <c r="F24" s="435"/>
      <c r="G24" s="435"/>
    </row>
    <row r="25" spans="1:17" ht="15" customHeight="1">
      <c r="A25" s="8"/>
      <c r="B25" s="158"/>
      <c r="C25" s="56"/>
    </row>
    <row r="26" spans="1:17" ht="12.75">
      <c r="A26" s="8"/>
      <c r="B26" s="158"/>
      <c r="C26" s="56"/>
    </row>
    <row r="27" spans="1:17" ht="12.75">
      <c r="A27" s="8"/>
      <c r="B27" s="87"/>
      <c r="C27" s="56"/>
    </row>
    <row r="28" spans="1:17" ht="12.75">
      <c r="A28" s="8"/>
      <c r="B28" s="87"/>
      <c r="C28" s="56"/>
    </row>
    <row r="29" spans="1:17" ht="12.75">
      <c r="A29" s="8"/>
      <c r="B29" s="87"/>
      <c r="C29" s="56"/>
    </row>
    <row r="30" spans="1:17" ht="12.75">
      <c r="A30" s="8"/>
      <c r="B30" s="87"/>
      <c r="C30" s="56"/>
    </row>
    <row r="31" spans="1:17" ht="12.75" hidden="1">
      <c r="A31" s="8"/>
      <c r="B31" s="87"/>
    </row>
    <row r="32" spans="1:17" ht="12.75" hidden="1">
      <c r="A32" s="8"/>
      <c r="B32" s="87"/>
    </row>
    <row r="33" spans="1:8" ht="12.75" hidden="1">
      <c r="A33" s="8"/>
      <c r="B33" s="87"/>
    </row>
    <row r="34" spans="1:8" ht="12.75" hidden="1">
      <c r="A34" s="8"/>
      <c r="B34" s="87"/>
    </row>
    <row r="35" spans="1:8" ht="12.75" hidden="1">
      <c r="A35" s="8"/>
      <c r="B35" s="87"/>
      <c r="H35" s="13"/>
    </row>
    <row r="36" spans="1:8" ht="12.75" hidden="1">
      <c r="A36" s="8"/>
      <c r="B36" s="87"/>
    </row>
    <row r="37" spans="1:8" ht="12.75" hidden="1">
      <c r="A37" s="8"/>
      <c r="B37" s="87"/>
    </row>
    <row r="38" spans="1:8" ht="12.75" hidden="1">
      <c r="A38" s="8"/>
      <c r="B38" s="87"/>
    </row>
    <row r="39" spans="1:8" ht="12.75" hidden="1">
      <c r="A39" s="8"/>
      <c r="B39" s="87"/>
    </row>
    <row r="40" spans="1:8" ht="12.75" hidden="1">
      <c r="A40" s="8"/>
      <c r="B40" s="87"/>
    </row>
    <row r="41" spans="1:8" ht="12.75" hidden="1">
      <c r="A41" s="8"/>
      <c r="B41" s="87"/>
    </row>
    <row r="42" spans="1:8" ht="12.75" hidden="1">
      <c r="A42" s="8"/>
      <c r="B42" s="87"/>
    </row>
    <row r="43" spans="1:8" ht="12.75" hidden="1">
      <c r="A43" s="8"/>
      <c r="B43" s="87"/>
    </row>
    <row r="44" spans="1:8" ht="12.75" hidden="1">
      <c r="A44" s="8"/>
      <c r="B44" s="87"/>
    </row>
    <row r="45" spans="1:8" ht="12.75" hidden="1">
      <c r="A45" s="8"/>
      <c r="B45" s="87"/>
    </row>
    <row r="46" spans="1:8" ht="12.75" hidden="1">
      <c r="A46" s="8"/>
      <c r="B46" s="87"/>
    </row>
    <row r="47" spans="1:8" ht="12.75" hidden="1">
      <c r="A47" s="8"/>
      <c r="B47" s="87"/>
    </row>
    <row r="48" spans="1:8" ht="12.75" hidden="1">
      <c r="A48" s="8"/>
      <c r="B48" s="87"/>
    </row>
    <row r="49" spans="1:2" ht="12.75" hidden="1">
      <c r="A49" s="8"/>
      <c r="B49" s="87"/>
    </row>
    <row r="50" spans="1:2" ht="12.75" hidden="1">
      <c r="A50" s="8"/>
      <c r="B50" s="87"/>
    </row>
    <row r="51" spans="1:2" ht="12.75" hidden="1">
      <c r="A51" s="8"/>
      <c r="B51" s="87"/>
    </row>
    <row r="52" spans="1:2" ht="12.75" hidden="1">
      <c r="A52" s="8"/>
      <c r="B52" s="87"/>
    </row>
    <row r="53" spans="1:2" ht="12.75" hidden="1">
      <c r="A53" s="8"/>
      <c r="B53" s="87"/>
    </row>
    <row r="54" spans="1:2" ht="12.75" hidden="1">
      <c r="A54" s="8"/>
      <c r="B54" s="87"/>
    </row>
    <row r="55" spans="1:2" ht="12.75" hidden="1">
      <c r="A55" s="8"/>
      <c r="B55" s="87"/>
    </row>
    <row r="56" spans="1:2" ht="12.75" hidden="1">
      <c r="A56" s="8"/>
      <c r="B56" s="87"/>
    </row>
    <row r="57" spans="1:2" ht="12.75" hidden="1">
      <c r="A57" s="8"/>
      <c r="B57" s="87"/>
    </row>
    <row r="58" spans="1:2" ht="12.75" hidden="1">
      <c r="A58" s="8"/>
      <c r="B58" s="87"/>
    </row>
    <row r="59" spans="1:2" ht="12.75" hidden="1">
      <c r="A59" s="8"/>
      <c r="B59" s="87"/>
    </row>
    <row r="60" spans="1:2" ht="12.75" hidden="1">
      <c r="A60" s="8"/>
      <c r="B60" s="87"/>
    </row>
    <row r="61" spans="1:2" ht="12.75" hidden="1">
      <c r="A61" s="8"/>
      <c r="B61" s="87"/>
    </row>
    <row r="62" spans="1:2" ht="12.75" hidden="1">
      <c r="A62" s="8"/>
      <c r="B62" s="87"/>
    </row>
    <row r="63" spans="1:2" ht="12.75" hidden="1">
      <c r="A63" s="8"/>
      <c r="B63" s="87"/>
    </row>
    <row r="64" spans="1:2" ht="12.75" hidden="1">
      <c r="A64" s="8"/>
      <c r="B64" s="87"/>
    </row>
    <row r="65" spans="1:2" ht="12.75" hidden="1">
      <c r="A65" s="8"/>
      <c r="B65" s="87"/>
    </row>
    <row r="66" spans="1:2" ht="12.75" hidden="1">
      <c r="A66" s="8"/>
      <c r="B66" s="87"/>
    </row>
    <row r="67" spans="1:2" ht="12.75" hidden="1">
      <c r="A67" s="8"/>
      <c r="B67" s="87"/>
    </row>
    <row r="68" spans="1:2" ht="12.75" hidden="1">
      <c r="A68" s="8"/>
      <c r="B68" s="87"/>
    </row>
    <row r="69" spans="1:2" ht="12.75" hidden="1">
      <c r="A69" s="8"/>
      <c r="B69" s="87"/>
    </row>
    <row r="70" spans="1:2" ht="12.75" hidden="1">
      <c r="A70" s="8"/>
      <c r="B70" s="87"/>
    </row>
    <row r="71" spans="1:2" ht="12.75" hidden="1">
      <c r="A71" s="8"/>
      <c r="B71" s="87"/>
    </row>
    <row r="72" spans="1:2" ht="12.75" hidden="1">
      <c r="A72" s="8"/>
      <c r="B72" s="87"/>
    </row>
    <row r="73" spans="1:2" ht="12.75" hidden="1">
      <c r="A73" s="8"/>
      <c r="B73" s="87"/>
    </row>
    <row r="74" spans="1:2" ht="12.75" hidden="1">
      <c r="A74" s="8"/>
      <c r="B74" s="87"/>
    </row>
    <row r="75" spans="1:2" ht="12.75" hidden="1">
      <c r="A75" s="8"/>
      <c r="B75" s="87"/>
    </row>
    <row r="76" spans="1:2" ht="12.75" hidden="1">
      <c r="A76" s="8"/>
      <c r="B76" s="87"/>
    </row>
    <row r="77" spans="1:2" ht="12.75" hidden="1">
      <c r="A77" s="8"/>
      <c r="B77" s="87"/>
    </row>
    <row r="78" spans="1:2" ht="12.75" hidden="1">
      <c r="A78" s="8"/>
      <c r="B78" s="87"/>
    </row>
    <row r="79" spans="1:2" ht="12.75" hidden="1">
      <c r="A79" s="8"/>
      <c r="B79" s="87"/>
    </row>
    <row r="80" spans="1:2" ht="12.75" hidden="1">
      <c r="A80" s="8"/>
      <c r="B80" s="87"/>
    </row>
    <row r="81" spans="1:2" ht="12.75" hidden="1">
      <c r="A81" s="8"/>
      <c r="B81" s="87"/>
    </row>
    <row r="82" spans="1:2" ht="12.75" hidden="1">
      <c r="A82" s="8"/>
      <c r="B82" s="87"/>
    </row>
    <row r="83" spans="1:2" ht="12.75" hidden="1">
      <c r="A83" s="8"/>
      <c r="B83" s="87"/>
    </row>
    <row r="84" spans="1:2" ht="12.75" hidden="1">
      <c r="A84" s="8"/>
      <c r="B84" s="87"/>
    </row>
    <row r="85" spans="1:2" ht="12.75" hidden="1">
      <c r="A85" s="8"/>
      <c r="B85" s="87"/>
    </row>
    <row r="86" spans="1:2" ht="12.75" hidden="1">
      <c r="A86" s="8"/>
      <c r="B86" s="87"/>
    </row>
    <row r="87" spans="1:2" ht="12.75" hidden="1">
      <c r="A87" s="8"/>
      <c r="B87" s="87"/>
    </row>
    <row r="88" spans="1:2" ht="12.75" hidden="1">
      <c r="A88" s="8"/>
      <c r="B88" s="87"/>
    </row>
    <row r="89" spans="1:2" ht="12.75" hidden="1">
      <c r="A89" s="8"/>
      <c r="B89" s="87"/>
    </row>
    <row r="90" spans="1:2" ht="12.75" hidden="1">
      <c r="A90" s="8"/>
      <c r="B90" s="87"/>
    </row>
    <row r="91" spans="1:2" ht="12.75" hidden="1">
      <c r="A91" s="8"/>
      <c r="B91" s="87"/>
    </row>
    <row r="92" spans="1:2" ht="12.75" hidden="1">
      <c r="A92" s="8"/>
      <c r="B92" s="87"/>
    </row>
    <row r="93" spans="1:2" ht="12.75" hidden="1">
      <c r="A93" s="8"/>
      <c r="B93" s="87"/>
    </row>
    <row r="94" spans="1:2" ht="12.75" hidden="1">
      <c r="A94" s="8"/>
      <c r="B94" s="87"/>
    </row>
    <row r="95" spans="1:2" ht="12.75" hidden="1">
      <c r="A95" s="8"/>
      <c r="B95" s="87"/>
    </row>
    <row r="96" spans="1:2" ht="12.75" hidden="1">
      <c r="A96" s="8"/>
      <c r="B96" s="87"/>
    </row>
    <row r="97" spans="1:2" ht="12.75" hidden="1">
      <c r="A97" s="8"/>
      <c r="B97" s="87"/>
    </row>
    <row r="98" spans="1:2" ht="12.75" hidden="1">
      <c r="A98" s="8"/>
      <c r="B98" s="87"/>
    </row>
    <row r="99" spans="1:2" ht="12.75" hidden="1">
      <c r="A99" s="8"/>
      <c r="B99" s="87"/>
    </row>
    <row r="100" spans="1:2" ht="12.75" hidden="1">
      <c r="A100" s="8"/>
      <c r="B100" s="87"/>
    </row>
    <row r="101" spans="1:2" ht="12.75" hidden="1">
      <c r="A101" s="8"/>
      <c r="B101" s="87"/>
    </row>
    <row r="102" spans="1:2" ht="12.75" hidden="1">
      <c r="A102" s="8"/>
      <c r="B102" s="87"/>
    </row>
    <row r="103" spans="1:2" ht="12.75" hidden="1">
      <c r="A103" s="8"/>
      <c r="B103" s="87"/>
    </row>
    <row r="104" spans="1:2" ht="12.75" hidden="1">
      <c r="A104" s="8"/>
      <c r="B104" s="87"/>
    </row>
    <row r="105" spans="1:2" ht="12.75" hidden="1">
      <c r="A105" s="8"/>
      <c r="B105" s="87"/>
    </row>
    <row r="106" spans="1:2" ht="12.75" hidden="1">
      <c r="A106" s="8"/>
      <c r="B106" s="87"/>
    </row>
    <row r="107" spans="1:2" ht="12.75" hidden="1">
      <c r="A107" s="8"/>
      <c r="B107" s="87"/>
    </row>
    <row r="108" spans="1:2" ht="12.75" hidden="1">
      <c r="A108" s="8"/>
      <c r="B108" s="87"/>
    </row>
    <row r="109" spans="1:2" ht="12.75" hidden="1">
      <c r="A109" s="8"/>
      <c r="B109" s="87"/>
    </row>
    <row r="110" spans="1:2" ht="12.75" hidden="1">
      <c r="A110" s="8"/>
      <c r="B110" s="87"/>
    </row>
    <row r="111" spans="1:2" ht="12.75" hidden="1">
      <c r="A111" s="8"/>
      <c r="B111" s="87"/>
    </row>
    <row r="112" spans="1:2" ht="12.75" hidden="1">
      <c r="A112" s="8"/>
      <c r="B112" s="87"/>
    </row>
    <row r="113" spans="1:2" ht="12.75" hidden="1">
      <c r="A113" s="8"/>
      <c r="B113" s="87"/>
    </row>
    <row r="114" spans="1:2" ht="12.75" hidden="1">
      <c r="A114" s="8"/>
      <c r="B114" s="87"/>
    </row>
    <row r="115" spans="1:2" ht="12.75" hidden="1">
      <c r="A115" s="8"/>
      <c r="B115" s="87"/>
    </row>
    <row r="116" spans="1:2" ht="12.75" hidden="1">
      <c r="A116" s="8"/>
      <c r="B116" s="87"/>
    </row>
    <row r="117" spans="1:2" ht="12.75" hidden="1">
      <c r="A117" s="8"/>
      <c r="B117" s="87"/>
    </row>
    <row r="118" spans="1:2" ht="12.75" hidden="1">
      <c r="A118" s="8"/>
      <c r="B118" s="87"/>
    </row>
    <row r="119" spans="1:2" ht="12.75" hidden="1">
      <c r="A119" s="8"/>
      <c r="B119" s="87"/>
    </row>
    <row r="120" spans="1:2" ht="12.75" hidden="1">
      <c r="A120" s="8"/>
      <c r="B120" s="87"/>
    </row>
    <row r="121" spans="1:2" ht="12.75" hidden="1">
      <c r="A121" s="8"/>
      <c r="B121" s="87"/>
    </row>
    <row r="122" spans="1:2" ht="12.75" hidden="1">
      <c r="A122" s="8"/>
      <c r="B122" s="87"/>
    </row>
    <row r="123" spans="1:2" ht="12.75" hidden="1">
      <c r="A123" s="8"/>
      <c r="B123" s="87"/>
    </row>
    <row r="124" spans="1:2" ht="12.75" hidden="1">
      <c r="A124" s="8"/>
      <c r="B124" s="87"/>
    </row>
    <row r="125" spans="1:2" ht="12.75" hidden="1">
      <c r="A125" s="8"/>
      <c r="B125" s="87"/>
    </row>
    <row r="126" spans="1:2" ht="12.75" hidden="1">
      <c r="A126" s="8"/>
      <c r="B126" s="87"/>
    </row>
    <row r="127" spans="1:2" ht="12.75" hidden="1">
      <c r="A127" s="8"/>
      <c r="B127" s="87"/>
    </row>
    <row r="128" spans="1:2" ht="12.75" hidden="1">
      <c r="A128" s="8"/>
      <c r="B128" s="87"/>
    </row>
    <row r="129" spans="1:2" ht="12.75" hidden="1">
      <c r="A129" s="8"/>
      <c r="B129" s="87"/>
    </row>
    <row r="130" spans="1:2" ht="12.75" hidden="1">
      <c r="A130" s="8"/>
      <c r="B130" s="87"/>
    </row>
    <row r="131" spans="1:2" ht="12.75" hidden="1">
      <c r="A131" s="8"/>
      <c r="B131" s="87"/>
    </row>
    <row r="132" spans="1:2" ht="12.75" hidden="1">
      <c r="A132" s="8"/>
      <c r="B132" s="87"/>
    </row>
    <row r="133" spans="1:2" ht="12.75" hidden="1">
      <c r="A133" s="8"/>
      <c r="B133" s="87"/>
    </row>
    <row r="134" spans="1:2" ht="12.75" hidden="1">
      <c r="A134" s="8"/>
      <c r="B134" s="87"/>
    </row>
    <row r="135" spans="1:2" ht="12.75" hidden="1">
      <c r="A135" s="8"/>
      <c r="B135" s="87"/>
    </row>
    <row r="136" spans="1:2" ht="12.75" hidden="1">
      <c r="A136" s="8"/>
      <c r="B136" s="87"/>
    </row>
    <row r="137" spans="1:2" ht="12.75" hidden="1">
      <c r="A137" s="8"/>
      <c r="B137" s="87"/>
    </row>
    <row r="138" spans="1:2" ht="12.75" hidden="1">
      <c r="A138" s="8"/>
      <c r="B138" s="87"/>
    </row>
    <row r="139" spans="1:2" ht="12.75" hidden="1">
      <c r="A139" s="8"/>
      <c r="B139" s="87"/>
    </row>
    <row r="140" spans="1:2" ht="12.75" hidden="1">
      <c r="A140" s="8"/>
      <c r="B140" s="87"/>
    </row>
    <row r="141" spans="1:2" ht="12.75" hidden="1">
      <c r="A141" s="8"/>
      <c r="B141" s="87"/>
    </row>
    <row r="142" spans="1:2" ht="12.75" hidden="1">
      <c r="A142" s="8"/>
      <c r="B142" s="87"/>
    </row>
    <row r="143" spans="1:2" ht="12.75" hidden="1">
      <c r="A143" s="8"/>
      <c r="B143" s="87"/>
    </row>
    <row r="144" spans="1:2" ht="12.75" hidden="1">
      <c r="A144" s="8"/>
      <c r="B144" s="87"/>
    </row>
    <row r="145" spans="1:2" ht="12.75" hidden="1">
      <c r="A145" s="8"/>
      <c r="B145" s="87"/>
    </row>
    <row r="146" spans="1:2" ht="12.75" hidden="1">
      <c r="A146" s="8"/>
      <c r="B146" s="87"/>
    </row>
    <row r="147" spans="1:2" ht="12.75" hidden="1">
      <c r="A147" s="8"/>
      <c r="B147" s="87"/>
    </row>
    <row r="148" spans="1:2" ht="12.75" hidden="1">
      <c r="A148" s="8"/>
      <c r="B148" s="87"/>
    </row>
    <row r="149" spans="1:2" ht="12.75" hidden="1">
      <c r="A149" s="8"/>
      <c r="B149" s="87"/>
    </row>
    <row r="150" spans="1:2" ht="12.75" hidden="1">
      <c r="A150" s="8"/>
      <c r="B150" s="87"/>
    </row>
    <row r="151" spans="1:2" ht="12.75" hidden="1">
      <c r="A151" s="8"/>
      <c r="B151" s="87"/>
    </row>
    <row r="152" spans="1:2" ht="12.75" hidden="1">
      <c r="A152" s="8"/>
      <c r="B152" s="87"/>
    </row>
    <row r="153" spans="1:2" ht="12.75" hidden="1">
      <c r="A153" s="8"/>
      <c r="B153" s="87"/>
    </row>
    <row r="154" spans="1:2" ht="12.75" hidden="1">
      <c r="A154" s="8"/>
      <c r="B154" s="87"/>
    </row>
    <row r="155" spans="1:2" ht="12.75" hidden="1">
      <c r="A155" s="8"/>
      <c r="B155" s="87"/>
    </row>
    <row r="156" spans="1:2" ht="12.75" hidden="1">
      <c r="A156" s="8"/>
      <c r="B156" s="87"/>
    </row>
    <row r="157" spans="1:2" ht="12.75" hidden="1">
      <c r="A157" s="8"/>
      <c r="B157" s="87"/>
    </row>
    <row r="158" spans="1:2" ht="12.75" hidden="1">
      <c r="A158" s="8"/>
      <c r="B158" s="87"/>
    </row>
    <row r="159" spans="1:2" ht="12.75" hidden="1">
      <c r="A159" s="8"/>
      <c r="B159" s="87"/>
    </row>
    <row r="160" spans="1:2" ht="12.75" hidden="1">
      <c r="A160" s="8"/>
      <c r="B160" s="87"/>
    </row>
    <row r="161" spans="1:2" ht="12.75" hidden="1">
      <c r="A161" s="8"/>
      <c r="B161" s="87"/>
    </row>
    <row r="162" spans="1:2" ht="12.75" hidden="1">
      <c r="A162" s="8"/>
      <c r="B162" s="87"/>
    </row>
    <row r="163" spans="1:2" ht="12.75" hidden="1">
      <c r="A163" s="8"/>
      <c r="B163" s="87"/>
    </row>
    <row r="164" spans="1:2" ht="12.75" hidden="1">
      <c r="A164" s="8"/>
      <c r="B164" s="87"/>
    </row>
    <row r="165" spans="1:2" ht="12.75" hidden="1">
      <c r="A165" s="8"/>
      <c r="B165" s="87"/>
    </row>
    <row r="166" spans="1:2" ht="12.75" hidden="1">
      <c r="A166" s="8"/>
      <c r="B166" s="87"/>
    </row>
    <row r="167" spans="1:2" ht="12.75" hidden="1">
      <c r="A167" s="8"/>
      <c r="B167" s="87"/>
    </row>
    <row r="168" spans="1:2" ht="12.75" hidden="1">
      <c r="A168" s="8"/>
      <c r="B168" s="87"/>
    </row>
    <row r="169" spans="1:2" ht="12.75" hidden="1">
      <c r="A169" s="8"/>
      <c r="B169" s="87"/>
    </row>
    <row r="170" spans="1:2" ht="12.75" hidden="1">
      <c r="A170" s="8"/>
      <c r="B170" s="87"/>
    </row>
    <row r="171" spans="1:2" ht="12.75" hidden="1">
      <c r="A171" s="8"/>
      <c r="B171" s="87"/>
    </row>
    <row r="172" spans="1:2" ht="12.75" hidden="1">
      <c r="A172" s="8"/>
      <c r="B172" s="87"/>
    </row>
    <row r="173" spans="1:2" ht="12.75" hidden="1">
      <c r="A173" s="8"/>
      <c r="B173" s="87"/>
    </row>
    <row r="174" spans="1:2" ht="12.75" hidden="1">
      <c r="A174" s="8"/>
      <c r="B174" s="87"/>
    </row>
    <row r="175" spans="1:2" ht="12.75" hidden="1">
      <c r="A175" s="8"/>
      <c r="B175" s="87"/>
    </row>
    <row r="176" spans="1:2" ht="12.75" hidden="1">
      <c r="A176" s="8"/>
      <c r="B176" s="87"/>
    </row>
    <row r="177" spans="1:2" ht="12.75" hidden="1">
      <c r="A177" s="8"/>
      <c r="B177" s="87"/>
    </row>
    <row r="178" spans="1:2" ht="12.75" hidden="1">
      <c r="A178" s="8"/>
      <c r="B178" s="87"/>
    </row>
    <row r="179" spans="1:2" ht="12.75" hidden="1">
      <c r="A179" s="8"/>
      <c r="B179" s="87"/>
    </row>
    <row r="180" spans="1:2" ht="12.75" hidden="1">
      <c r="A180" s="8"/>
      <c r="B180" s="87"/>
    </row>
    <row r="181" spans="1:2" ht="12.75" hidden="1">
      <c r="A181" s="8"/>
      <c r="B181" s="87"/>
    </row>
    <row r="182" spans="1:2" ht="12.75" hidden="1">
      <c r="A182" s="8"/>
      <c r="B182" s="87"/>
    </row>
    <row r="183" spans="1:2" ht="12.75" hidden="1">
      <c r="A183" s="8"/>
      <c r="B183" s="87"/>
    </row>
    <row r="184" spans="1:2" ht="12.75" hidden="1">
      <c r="A184" s="8"/>
      <c r="B184" s="87"/>
    </row>
    <row r="185" spans="1:2" ht="12.75" hidden="1">
      <c r="A185" s="8"/>
      <c r="B185" s="87"/>
    </row>
    <row r="186" spans="1:2" ht="12.75" hidden="1">
      <c r="A186" s="8"/>
      <c r="B186" s="87"/>
    </row>
    <row r="187" spans="1:2" ht="12.75" hidden="1">
      <c r="A187" s="8"/>
      <c r="B187" s="87"/>
    </row>
    <row r="188" spans="1:2" ht="12.75" hidden="1">
      <c r="A188" s="8"/>
      <c r="B188" s="87"/>
    </row>
    <row r="189" spans="1:2" ht="12.75" hidden="1">
      <c r="A189" s="8"/>
      <c r="B189" s="87"/>
    </row>
    <row r="190" spans="1:2" ht="12.75" hidden="1">
      <c r="A190" s="8"/>
      <c r="B190" s="87"/>
    </row>
    <row r="191" spans="1:2" ht="12.75" hidden="1">
      <c r="A191" s="8"/>
      <c r="B191" s="87"/>
    </row>
    <row r="192" spans="1:2" ht="12.75" hidden="1">
      <c r="A192" s="8"/>
      <c r="B192" s="87"/>
    </row>
    <row r="193" spans="1:2" ht="12.75" hidden="1">
      <c r="A193" s="8"/>
      <c r="B193" s="87"/>
    </row>
    <row r="194" spans="1:2" ht="12.75" hidden="1">
      <c r="A194" s="8"/>
      <c r="B194" s="87"/>
    </row>
    <row r="195" spans="1:2" ht="12.75" hidden="1">
      <c r="A195" s="8"/>
      <c r="B195" s="87"/>
    </row>
    <row r="196" spans="1:2" ht="12.75" hidden="1">
      <c r="A196" s="8"/>
      <c r="B196" s="87"/>
    </row>
    <row r="197" spans="1:2" ht="12.75" hidden="1">
      <c r="A197" s="8"/>
      <c r="B197" s="87"/>
    </row>
    <row r="198" spans="1:2" ht="12.75" hidden="1">
      <c r="A198" s="8"/>
      <c r="B198" s="87"/>
    </row>
    <row r="199" spans="1:2" ht="12.75" hidden="1">
      <c r="A199" s="8"/>
      <c r="B199" s="87"/>
    </row>
    <row r="200" spans="1:2" ht="12.75" hidden="1">
      <c r="A200" s="8"/>
      <c r="B200" s="87"/>
    </row>
    <row r="201" spans="1:2" ht="12.75" hidden="1">
      <c r="A201" s="8"/>
      <c r="B201" s="87"/>
    </row>
    <row r="202" spans="1:2" ht="12.75" hidden="1">
      <c r="A202" s="8"/>
      <c r="B202" s="87"/>
    </row>
    <row r="203" spans="1:2" ht="12.75" hidden="1">
      <c r="A203" s="8"/>
      <c r="B203" s="87"/>
    </row>
    <row r="204" spans="1:2" ht="12.75" hidden="1">
      <c r="A204" s="8"/>
      <c r="B204" s="87"/>
    </row>
    <row r="205" spans="1:2" ht="12.75" hidden="1">
      <c r="A205" s="8"/>
      <c r="B205" s="87"/>
    </row>
    <row r="206" spans="1:2" ht="12.75" hidden="1">
      <c r="A206" s="8"/>
      <c r="B206" s="87"/>
    </row>
    <row r="207" spans="1:2" ht="12.75" hidden="1">
      <c r="A207" s="8"/>
      <c r="B207" s="87"/>
    </row>
    <row r="208" spans="1:2" ht="12.75" hidden="1">
      <c r="A208" s="8"/>
      <c r="B208" s="87"/>
    </row>
    <row r="209" spans="1:2" ht="12.75" hidden="1">
      <c r="A209" s="8"/>
      <c r="B209" s="87"/>
    </row>
    <row r="210" spans="1:2" ht="12.75" hidden="1">
      <c r="A210" s="8"/>
      <c r="B210" s="87"/>
    </row>
    <row r="211" spans="1:2" ht="12.75" hidden="1">
      <c r="A211" s="8"/>
      <c r="B211" s="87"/>
    </row>
    <row r="212" spans="1:2" ht="12.75" hidden="1">
      <c r="A212" s="8"/>
      <c r="B212" s="87"/>
    </row>
    <row r="213" spans="1:2" ht="12.75" hidden="1">
      <c r="A213" s="8"/>
      <c r="B213" s="87"/>
    </row>
    <row r="214" spans="1:2" ht="12.75" hidden="1">
      <c r="A214" s="8"/>
      <c r="B214" s="87"/>
    </row>
    <row r="215" spans="1:2" ht="12.75" hidden="1">
      <c r="A215" s="8"/>
      <c r="B215" s="87"/>
    </row>
    <row r="216" spans="1:2" ht="12.75" hidden="1">
      <c r="A216" s="8"/>
      <c r="B216" s="87"/>
    </row>
    <row r="217" spans="1:2" ht="12.75" hidden="1">
      <c r="A217" s="8"/>
      <c r="B217" s="87"/>
    </row>
    <row r="218" spans="1:2" ht="12.75" hidden="1">
      <c r="A218" s="8"/>
      <c r="B218" s="87"/>
    </row>
    <row r="219" spans="1:2" ht="12.75" hidden="1">
      <c r="A219" s="8"/>
      <c r="B219" s="87"/>
    </row>
    <row r="220" spans="1:2" ht="12.75" hidden="1">
      <c r="A220" s="8"/>
      <c r="B220" s="87"/>
    </row>
    <row r="221" spans="1:2" ht="12.75" hidden="1">
      <c r="A221" s="8"/>
      <c r="B221" s="87"/>
    </row>
    <row r="222" spans="1:2" ht="12.75" hidden="1">
      <c r="A222" s="8"/>
      <c r="B222" s="87"/>
    </row>
    <row r="223" spans="1:2" ht="12.75" hidden="1">
      <c r="A223" s="8"/>
      <c r="B223" s="87"/>
    </row>
    <row r="224" spans="1:2" ht="12.75" hidden="1">
      <c r="A224" s="8"/>
      <c r="B224" s="87"/>
    </row>
    <row r="225" spans="1:2" ht="12.75" hidden="1">
      <c r="A225" s="8"/>
      <c r="B225" s="87"/>
    </row>
    <row r="226" spans="1:2" ht="12.75" hidden="1">
      <c r="A226" s="8"/>
      <c r="B226" s="87"/>
    </row>
    <row r="227" spans="1:2" ht="12.75" hidden="1">
      <c r="A227" s="8"/>
      <c r="B227" s="87"/>
    </row>
    <row r="228" spans="1:2" ht="12.75" hidden="1">
      <c r="A228" s="8"/>
      <c r="B228" s="87"/>
    </row>
    <row r="229" spans="1:2" ht="12.75" hidden="1">
      <c r="A229" s="8"/>
      <c r="B229" s="87"/>
    </row>
    <row r="230" spans="1:2" ht="12.75" hidden="1">
      <c r="A230" s="8"/>
      <c r="B230" s="87"/>
    </row>
    <row r="231" spans="1:2" ht="12.75" hidden="1">
      <c r="A231" s="8"/>
      <c r="B231" s="87"/>
    </row>
    <row r="232" spans="1:2" ht="12.75" hidden="1">
      <c r="A232" s="8"/>
      <c r="B232" s="87"/>
    </row>
    <row r="233" spans="1:2" ht="12.75" hidden="1">
      <c r="A233" s="8"/>
      <c r="B233" s="87"/>
    </row>
    <row r="234" spans="1:2" ht="12.75" hidden="1">
      <c r="A234" s="8"/>
      <c r="B234" s="87"/>
    </row>
    <row r="235" spans="1:2" ht="12.75" hidden="1">
      <c r="A235" s="8"/>
      <c r="B235" s="87"/>
    </row>
    <row r="236" spans="1:2" ht="12.75" hidden="1">
      <c r="A236" s="8"/>
      <c r="B236" s="87"/>
    </row>
    <row r="237" spans="1:2" ht="12.75" hidden="1">
      <c r="A237" s="8"/>
      <c r="B237" s="87"/>
    </row>
    <row r="238" spans="1:2" ht="12.75" hidden="1">
      <c r="A238" s="8"/>
      <c r="B238" s="87"/>
    </row>
    <row r="239" spans="1:2" ht="12.75" hidden="1">
      <c r="A239" s="8"/>
      <c r="B239" s="87"/>
    </row>
    <row r="240" spans="1:2" ht="12.75" hidden="1">
      <c r="A240" s="8"/>
      <c r="B240" s="87"/>
    </row>
    <row r="241" spans="1:2" ht="12.75" hidden="1">
      <c r="A241" s="8"/>
      <c r="B241" s="87"/>
    </row>
    <row r="242" spans="1:2" ht="12.75" hidden="1">
      <c r="A242" s="8"/>
      <c r="B242" s="87"/>
    </row>
    <row r="243" spans="1:2" ht="12.75" hidden="1">
      <c r="A243" s="8"/>
      <c r="B243" s="87"/>
    </row>
    <row r="244" spans="1:2" ht="12.75" hidden="1">
      <c r="A244" s="8"/>
      <c r="B244" s="87"/>
    </row>
    <row r="245" spans="1:2" ht="12.75" hidden="1">
      <c r="A245" s="8"/>
      <c r="B245" s="87"/>
    </row>
    <row r="246" spans="1:2" ht="12.75" hidden="1">
      <c r="A246" s="8"/>
      <c r="B246" s="87"/>
    </row>
    <row r="247" spans="1:2" ht="12.75" hidden="1">
      <c r="A247" s="8"/>
      <c r="B247" s="87"/>
    </row>
    <row r="248" spans="1:2" ht="12.75" hidden="1">
      <c r="A248" s="8"/>
      <c r="B248" s="87"/>
    </row>
    <row r="249" spans="1:2" ht="12.75" hidden="1">
      <c r="A249" s="8"/>
      <c r="B249" s="87"/>
    </row>
    <row r="250" spans="1:2" ht="12.75" hidden="1">
      <c r="A250" s="8"/>
      <c r="B250" s="87"/>
    </row>
    <row r="251" spans="1:2" ht="12.75" hidden="1">
      <c r="A251" s="8"/>
      <c r="B251" s="87"/>
    </row>
    <row r="252" spans="1:2" ht="12.75" hidden="1">
      <c r="A252" s="8"/>
      <c r="B252" s="87"/>
    </row>
    <row r="253" spans="1:2" ht="12.75" hidden="1">
      <c r="A253" s="8"/>
      <c r="B253" s="87"/>
    </row>
    <row r="254" spans="1:2" ht="12.75" hidden="1">
      <c r="A254" s="8"/>
      <c r="B254" s="87"/>
    </row>
    <row r="255" spans="1:2" ht="12.75" hidden="1">
      <c r="A255" s="8"/>
      <c r="B255" s="87"/>
    </row>
    <row r="256" spans="1:2" ht="12.75" hidden="1">
      <c r="A256" s="8"/>
      <c r="B256" s="87"/>
    </row>
    <row r="257" spans="1:2" ht="12.75" hidden="1">
      <c r="A257" s="8"/>
      <c r="B257" s="87"/>
    </row>
    <row r="258" spans="1:2" ht="12.75" hidden="1">
      <c r="A258" s="8"/>
      <c r="B258" s="87"/>
    </row>
    <row r="259" spans="1:2" ht="12.75" hidden="1">
      <c r="A259" s="8"/>
      <c r="B259" s="87"/>
    </row>
    <row r="260" spans="1:2" ht="12.75" hidden="1">
      <c r="A260" s="8"/>
      <c r="B260" s="87"/>
    </row>
    <row r="261" spans="1:2" ht="12.75" hidden="1">
      <c r="A261" s="8"/>
      <c r="B261" s="87"/>
    </row>
    <row r="262" spans="1:2" ht="12.75" hidden="1">
      <c r="A262" s="8"/>
      <c r="B262" s="87"/>
    </row>
    <row r="263" spans="1:2" ht="12.75" hidden="1">
      <c r="A263" s="8"/>
      <c r="B263" s="87"/>
    </row>
    <row r="264" spans="1:2" ht="12.75" hidden="1">
      <c r="A264" s="8"/>
      <c r="B264" s="87"/>
    </row>
    <row r="265" spans="1:2" ht="12.75" hidden="1">
      <c r="A265" s="8"/>
      <c r="B265" s="87"/>
    </row>
    <row r="266" spans="1:2" ht="12.75" hidden="1">
      <c r="A266" s="8"/>
      <c r="B266" s="87"/>
    </row>
    <row r="267" spans="1:2" ht="12.75" hidden="1">
      <c r="A267" s="8"/>
      <c r="B267" s="87"/>
    </row>
    <row r="268" spans="1:2" ht="12.75" hidden="1">
      <c r="A268" s="8"/>
      <c r="B268" s="87"/>
    </row>
    <row r="269" spans="1:2" ht="12.75" hidden="1">
      <c r="A269" s="8"/>
      <c r="B269" s="87"/>
    </row>
    <row r="270" spans="1:2" ht="12.75" hidden="1">
      <c r="A270" s="8"/>
      <c r="B270" s="87"/>
    </row>
    <row r="271" spans="1:2" ht="12.75" hidden="1">
      <c r="A271" s="8"/>
      <c r="B271" s="87"/>
    </row>
    <row r="272" spans="1:2" ht="12.75" hidden="1">
      <c r="A272" s="8"/>
      <c r="B272" s="87"/>
    </row>
    <row r="273" spans="1:2" ht="12.75" hidden="1">
      <c r="A273" s="8"/>
      <c r="B273" s="87"/>
    </row>
    <row r="274" spans="1:2" ht="12.75" hidden="1">
      <c r="A274" s="8"/>
      <c r="B274" s="87"/>
    </row>
    <row r="275" spans="1:2" ht="12.75" hidden="1">
      <c r="A275" s="8"/>
      <c r="B275" s="87"/>
    </row>
    <row r="276" spans="1:2" ht="12.75" hidden="1">
      <c r="A276" s="8"/>
      <c r="B276" s="87"/>
    </row>
    <row r="277" spans="1:2" ht="12.75" hidden="1">
      <c r="A277" s="8"/>
      <c r="B277" s="87"/>
    </row>
    <row r="278" spans="1:2" ht="12.75" hidden="1">
      <c r="A278" s="8"/>
      <c r="B278" s="87"/>
    </row>
    <row r="279" spans="1:2" ht="12.75" hidden="1">
      <c r="A279" s="8"/>
      <c r="B279" s="87"/>
    </row>
    <row r="280" spans="1:2" ht="12.75" hidden="1">
      <c r="A280" s="8"/>
      <c r="B280" s="87"/>
    </row>
    <row r="281" spans="1:2" ht="12.75" hidden="1">
      <c r="A281" s="8"/>
      <c r="B281" s="87"/>
    </row>
    <row r="282" spans="1:2" ht="12.75" hidden="1">
      <c r="A282" s="8"/>
      <c r="B282" s="87"/>
    </row>
    <row r="283" spans="1:2" ht="12.75" hidden="1">
      <c r="A283" s="8"/>
      <c r="B283" s="87"/>
    </row>
    <row r="284" spans="1:2" ht="12.75" hidden="1">
      <c r="A284" s="8"/>
      <c r="B284" s="87"/>
    </row>
    <row r="285" spans="1:2" ht="12.75" hidden="1">
      <c r="A285" s="8"/>
      <c r="B285" s="87"/>
    </row>
    <row r="286" spans="1:2" ht="12.75" hidden="1">
      <c r="A286" s="8"/>
      <c r="B286" s="87"/>
    </row>
    <row r="287" spans="1:2" ht="12.75" hidden="1">
      <c r="A287" s="8"/>
      <c r="B287" s="87"/>
    </row>
    <row r="288" spans="1:2" ht="12.75" hidden="1">
      <c r="A288" s="8"/>
      <c r="B288" s="87"/>
    </row>
    <row r="289" spans="1:2" ht="12.75" hidden="1">
      <c r="A289" s="8"/>
      <c r="B289" s="87"/>
    </row>
    <row r="290" spans="1:2" ht="12.75" hidden="1">
      <c r="A290" s="8"/>
      <c r="B290" s="87"/>
    </row>
    <row r="291" spans="1:2" ht="12.75" hidden="1">
      <c r="A291" s="8"/>
      <c r="B291" s="87"/>
    </row>
    <row r="292" spans="1:2" ht="12.75" hidden="1">
      <c r="A292" s="8"/>
      <c r="B292" s="87"/>
    </row>
    <row r="293" spans="1:2" ht="12.75" hidden="1">
      <c r="A293" s="8"/>
      <c r="B293" s="87"/>
    </row>
    <row r="294" spans="1:2" ht="12.75" hidden="1">
      <c r="A294" s="8"/>
      <c r="B294" s="87"/>
    </row>
    <row r="295" spans="1:2" ht="12.75" hidden="1">
      <c r="A295" s="8"/>
      <c r="B295" s="87"/>
    </row>
    <row r="296" spans="1:2" ht="12.75" hidden="1">
      <c r="A296" s="8"/>
      <c r="B296" s="87"/>
    </row>
    <row r="297" spans="1:2" ht="12.75" hidden="1">
      <c r="A297" s="8"/>
      <c r="B297" s="87"/>
    </row>
    <row r="298" spans="1:2" ht="12.75" hidden="1">
      <c r="A298" s="8"/>
      <c r="B298" s="87"/>
    </row>
    <row r="299" spans="1:2" ht="12.75" hidden="1">
      <c r="A299" s="8"/>
      <c r="B299" s="87"/>
    </row>
    <row r="300" spans="1:2" ht="12.75" hidden="1">
      <c r="A300" s="8"/>
      <c r="B300" s="87"/>
    </row>
    <row r="301" spans="1:2" ht="12.75" hidden="1">
      <c r="A301" s="8"/>
      <c r="B301" s="87"/>
    </row>
    <row r="302" spans="1:2" ht="12.75" hidden="1">
      <c r="A302" s="8"/>
      <c r="B302" s="87"/>
    </row>
    <row r="303" spans="1:2" ht="12.75" hidden="1">
      <c r="A303" s="8"/>
      <c r="B303" s="87"/>
    </row>
    <row r="304" spans="1:2" ht="12.75" hidden="1">
      <c r="A304" s="8"/>
      <c r="B304" s="87"/>
    </row>
    <row r="305" spans="1:2" ht="12.75" hidden="1">
      <c r="A305" s="8"/>
      <c r="B305" s="87"/>
    </row>
    <row r="306" spans="1:2" ht="12.75" hidden="1">
      <c r="A306" s="8"/>
      <c r="B306" s="87"/>
    </row>
    <row r="307" spans="1:2" ht="12.75" hidden="1">
      <c r="A307" s="8"/>
      <c r="B307" s="87"/>
    </row>
    <row r="308" spans="1:2" ht="12.75" hidden="1">
      <c r="A308" s="8"/>
      <c r="B308" s="87"/>
    </row>
    <row r="309" spans="1:2" ht="12.75" hidden="1">
      <c r="A309" s="8"/>
      <c r="B309" s="87"/>
    </row>
    <row r="310" spans="1:2" ht="12.75" hidden="1">
      <c r="A310" s="8"/>
      <c r="B310" s="87"/>
    </row>
    <row r="311" spans="1:2" ht="12.75" hidden="1">
      <c r="A311" s="8"/>
      <c r="B311" s="87"/>
    </row>
    <row r="312" spans="1:2" ht="12.75" hidden="1">
      <c r="A312" s="8"/>
      <c r="B312" s="87"/>
    </row>
    <row r="313" spans="1:2" ht="12.75" hidden="1">
      <c r="A313" s="8"/>
      <c r="B313" s="87"/>
    </row>
    <row r="314" spans="1:2" ht="12.75" hidden="1">
      <c r="A314" s="8"/>
      <c r="B314" s="87"/>
    </row>
    <row r="315" spans="1:2" ht="12.75" hidden="1">
      <c r="A315" s="8"/>
      <c r="B315" s="87"/>
    </row>
    <row r="316" spans="1:2" ht="12.75" hidden="1">
      <c r="A316" s="8"/>
      <c r="B316" s="87"/>
    </row>
    <row r="317" spans="1:2" ht="12.75" hidden="1">
      <c r="A317" s="8"/>
      <c r="B317" s="87"/>
    </row>
    <row r="318" spans="1:2" ht="12.75" hidden="1">
      <c r="A318" s="8"/>
      <c r="B318" s="87"/>
    </row>
    <row r="319" spans="1:2" ht="12.75" hidden="1">
      <c r="A319" s="8"/>
      <c r="B319" s="87"/>
    </row>
    <row r="320" spans="1:2" ht="12.75" hidden="1">
      <c r="A320" s="8"/>
      <c r="B320" s="87"/>
    </row>
    <row r="321" spans="1:2" ht="12.75" hidden="1">
      <c r="A321" s="8"/>
      <c r="B321" s="87"/>
    </row>
    <row r="322" spans="1:2" ht="12.75" hidden="1">
      <c r="A322" s="8"/>
      <c r="B322" s="87"/>
    </row>
    <row r="323" spans="1:2" ht="12.75" hidden="1">
      <c r="A323" s="8"/>
      <c r="B323" s="87"/>
    </row>
    <row r="324" spans="1:2" ht="12.75" hidden="1">
      <c r="A324" s="8"/>
      <c r="B324" s="87"/>
    </row>
    <row r="325" spans="1:2" ht="12.75" hidden="1">
      <c r="A325" s="8"/>
      <c r="B325" s="87"/>
    </row>
    <row r="326" spans="1:2" ht="12.75" hidden="1">
      <c r="A326" s="8"/>
      <c r="B326" s="87"/>
    </row>
    <row r="327" spans="1:2" ht="12.75" hidden="1">
      <c r="A327" s="8"/>
      <c r="B327" s="87"/>
    </row>
    <row r="328" spans="1:2" ht="12.75" hidden="1">
      <c r="A328" s="8"/>
      <c r="B328" s="87"/>
    </row>
    <row r="329" spans="1:2" ht="12.75" hidden="1">
      <c r="A329" s="8"/>
      <c r="B329" s="87"/>
    </row>
    <row r="330" spans="1:2" ht="12.75" hidden="1">
      <c r="A330" s="8"/>
      <c r="B330" s="87"/>
    </row>
    <row r="331" spans="1:2" ht="12.75" hidden="1">
      <c r="A331" s="8"/>
      <c r="B331" s="87"/>
    </row>
    <row r="332" spans="1:2" ht="12.75" hidden="1">
      <c r="A332" s="8"/>
      <c r="B332" s="87"/>
    </row>
    <row r="333" spans="1:2" ht="12.75" hidden="1">
      <c r="A333" s="8"/>
      <c r="B333" s="87"/>
    </row>
    <row r="334" spans="1:2" ht="12.75" hidden="1">
      <c r="A334" s="8"/>
      <c r="B334" s="87"/>
    </row>
    <row r="335" spans="1:2" ht="12.75" hidden="1">
      <c r="A335" s="8"/>
      <c r="B335" s="87"/>
    </row>
    <row r="336" spans="1:2" ht="12.75" hidden="1">
      <c r="A336" s="8"/>
      <c r="B336" s="87"/>
    </row>
    <row r="337" spans="1:2" ht="12.75" hidden="1">
      <c r="A337" s="8"/>
      <c r="B337" s="87"/>
    </row>
    <row r="338" spans="1:2" ht="12.75" hidden="1">
      <c r="A338" s="8"/>
      <c r="B338" s="87"/>
    </row>
    <row r="339" spans="1:2" ht="12.75" hidden="1">
      <c r="A339" s="8"/>
      <c r="B339" s="87"/>
    </row>
    <row r="340" spans="1:2" ht="12.75" hidden="1">
      <c r="A340" s="8"/>
      <c r="B340" s="87"/>
    </row>
    <row r="341" spans="1:2" ht="12.75" hidden="1">
      <c r="A341" s="8"/>
      <c r="B341" s="87"/>
    </row>
    <row r="342" spans="1:2" ht="12.75" hidden="1">
      <c r="A342" s="8"/>
      <c r="B342" s="87"/>
    </row>
    <row r="343" spans="1:2" ht="12.75" hidden="1">
      <c r="A343" s="8"/>
      <c r="B343" s="87"/>
    </row>
    <row r="344" spans="1:2" ht="12.75" hidden="1">
      <c r="A344" s="8"/>
      <c r="B344" s="87"/>
    </row>
    <row r="345" spans="1:2" ht="12.75" hidden="1">
      <c r="A345" s="8"/>
      <c r="B345" s="87"/>
    </row>
    <row r="346" spans="1:2" ht="12.75" hidden="1">
      <c r="A346" s="8"/>
      <c r="B346" s="87"/>
    </row>
    <row r="347" spans="1:2" ht="12.75" hidden="1">
      <c r="A347" s="8"/>
      <c r="B347" s="87"/>
    </row>
    <row r="348" spans="1:2" ht="12.75" hidden="1">
      <c r="A348" s="8"/>
      <c r="B348" s="87"/>
    </row>
    <row r="349" spans="1:2" ht="12.75" hidden="1">
      <c r="A349" s="8"/>
      <c r="B349" s="87"/>
    </row>
    <row r="350" spans="1:2" ht="12.75" hidden="1">
      <c r="A350" s="8"/>
      <c r="B350" s="87"/>
    </row>
    <row r="351" spans="1:2" ht="12.75" hidden="1">
      <c r="A351" s="8"/>
      <c r="B351" s="87"/>
    </row>
    <row r="352" spans="1:2" ht="12.75" hidden="1">
      <c r="A352" s="8"/>
      <c r="B352" s="87"/>
    </row>
    <row r="353" spans="1:2" ht="12.75" hidden="1">
      <c r="A353" s="8"/>
      <c r="B353" s="87"/>
    </row>
    <row r="354" spans="1:2" ht="12.75" hidden="1">
      <c r="A354" s="8"/>
      <c r="B354" s="87"/>
    </row>
    <row r="355" spans="1:2" ht="12.75" hidden="1">
      <c r="A355" s="8"/>
      <c r="B355" s="87"/>
    </row>
    <row r="356" spans="1:2" ht="12.75" hidden="1">
      <c r="A356" s="8"/>
      <c r="B356" s="87"/>
    </row>
    <row r="357" spans="1:2" ht="12.75" hidden="1">
      <c r="A357" s="8"/>
      <c r="B357" s="87"/>
    </row>
    <row r="358" spans="1:2" ht="12.75" hidden="1">
      <c r="A358" s="8"/>
      <c r="B358" s="87"/>
    </row>
    <row r="359" spans="1:2" ht="12.75" hidden="1">
      <c r="A359" s="8"/>
      <c r="B359" s="87"/>
    </row>
    <row r="360" spans="1:2" ht="12.75" hidden="1">
      <c r="A360" s="8"/>
      <c r="B360" s="87"/>
    </row>
    <row r="361" spans="1:2" ht="12.75" hidden="1">
      <c r="A361" s="8"/>
      <c r="B361" s="87"/>
    </row>
    <row r="362" spans="1:2" ht="12.75" hidden="1">
      <c r="A362" s="8"/>
      <c r="B362" s="87"/>
    </row>
    <row r="363" spans="1:2" ht="12.75" hidden="1">
      <c r="A363" s="8"/>
      <c r="B363" s="87"/>
    </row>
    <row r="364" spans="1:2" ht="12.75" hidden="1">
      <c r="A364" s="8"/>
      <c r="B364" s="87"/>
    </row>
    <row r="365" spans="1:2" ht="12.75" hidden="1">
      <c r="A365" s="8"/>
      <c r="B365" s="87"/>
    </row>
    <row r="366" spans="1:2" ht="12.75" hidden="1">
      <c r="A366" s="8"/>
      <c r="B366" s="87"/>
    </row>
    <row r="367" spans="1:2" ht="12.75" hidden="1">
      <c r="A367" s="8"/>
      <c r="B367" s="87"/>
    </row>
    <row r="368" spans="1:2" ht="12.75" hidden="1">
      <c r="A368" s="8"/>
      <c r="B368" s="87"/>
    </row>
    <row r="369" spans="1:2" ht="12.75" hidden="1">
      <c r="A369" s="8"/>
      <c r="B369" s="87"/>
    </row>
    <row r="370" spans="1:2" ht="12.75" hidden="1">
      <c r="A370" s="8"/>
      <c r="B370" s="87"/>
    </row>
    <row r="371" spans="1:2" ht="12.75" hidden="1">
      <c r="A371" s="8"/>
      <c r="B371" s="87"/>
    </row>
    <row r="372" spans="1:2" ht="12.75" hidden="1">
      <c r="A372" s="8"/>
      <c r="B372" s="87"/>
    </row>
    <row r="373" spans="1:2" ht="12.75" hidden="1">
      <c r="A373" s="8"/>
      <c r="B373" s="87"/>
    </row>
    <row r="374" spans="1:2" ht="12.75" hidden="1">
      <c r="A374" s="8"/>
      <c r="B374" s="87"/>
    </row>
    <row r="375" spans="1:2" ht="12.75" hidden="1">
      <c r="A375" s="8"/>
      <c r="B375" s="87"/>
    </row>
    <row r="376" spans="1:2" ht="12.75" hidden="1">
      <c r="A376" s="8"/>
      <c r="B376" s="87"/>
    </row>
    <row r="377" spans="1:2" ht="12.75" hidden="1">
      <c r="A377" s="8"/>
      <c r="B377" s="87"/>
    </row>
    <row r="378" spans="1:2" ht="12.75" hidden="1">
      <c r="A378" s="8"/>
      <c r="B378" s="87"/>
    </row>
    <row r="379" spans="1:2" ht="12.75" hidden="1">
      <c r="A379" s="8"/>
      <c r="B379" s="87"/>
    </row>
    <row r="380" spans="1:2" ht="12.75" hidden="1">
      <c r="A380" s="8"/>
      <c r="B380" s="87"/>
    </row>
    <row r="381" spans="1:2" ht="12.75" hidden="1">
      <c r="A381" s="8"/>
      <c r="B381" s="87"/>
    </row>
    <row r="382" spans="1:2" ht="12.75" hidden="1">
      <c r="A382" s="8"/>
      <c r="B382" s="87"/>
    </row>
    <row r="383" spans="1:2" ht="12.75" hidden="1">
      <c r="A383" s="8"/>
      <c r="B383" s="87"/>
    </row>
    <row r="384" spans="1:2" ht="12.75" hidden="1">
      <c r="A384" s="8"/>
      <c r="B384" s="87"/>
    </row>
    <row r="385" spans="1:2" ht="12.75" hidden="1">
      <c r="A385" s="8"/>
      <c r="B385" s="87"/>
    </row>
    <row r="386" spans="1:2" ht="12.75" hidden="1">
      <c r="A386" s="8"/>
      <c r="B386" s="87"/>
    </row>
    <row r="387" spans="1:2" ht="12.75" hidden="1">
      <c r="A387" s="8"/>
      <c r="B387" s="87"/>
    </row>
    <row r="388" spans="1:2" ht="12.75" hidden="1">
      <c r="A388" s="8"/>
      <c r="B388" s="87"/>
    </row>
    <row r="389" spans="1:2" ht="12.75" hidden="1">
      <c r="A389" s="8"/>
      <c r="B389" s="87"/>
    </row>
    <row r="390" spans="1:2" ht="12.75" hidden="1">
      <c r="A390" s="8"/>
      <c r="B390" s="87"/>
    </row>
    <row r="391" spans="1:2" ht="12.75" hidden="1">
      <c r="A391" s="8"/>
      <c r="B391" s="87"/>
    </row>
    <row r="392" spans="1:2" ht="12.75" hidden="1">
      <c r="A392" s="8"/>
      <c r="B392" s="87"/>
    </row>
    <row r="393" spans="1:2" ht="12.75" hidden="1">
      <c r="A393" s="8"/>
      <c r="B393" s="87"/>
    </row>
    <row r="394" spans="1:2" ht="12.75" hidden="1">
      <c r="A394" s="8"/>
      <c r="B394" s="87"/>
    </row>
    <row r="395" spans="1:2" ht="12.75" hidden="1">
      <c r="A395" s="8"/>
      <c r="B395" s="87"/>
    </row>
    <row r="396" spans="1:2" ht="12.75" hidden="1">
      <c r="A396" s="8"/>
      <c r="B396" s="87"/>
    </row>
    <row r="397" spans="1:2" ht="12.75" hidden="1">
      <c r="A397" s="8"/>
      <c r="B397" s="87"/>
    </row>
    <row r="398" spans="1:2" ht="12.75" hidden="1">
      <c r="A398" s="8"/>
      <c r="B398" s="87"/>
    </row>
    <row r="399" spans="1:2" ht="12.75" hidden="1">
      <c r="A399" s="8"/>
      <c r="B399" s="87"/>
    </row>
    <row r="400" spans="1:2" ht="12.75" hidden="1">
      <c r="A400" s="8"/>
      <c r="B400" s="87"/>
    </row>
    <row r="401" spans="1:2" ht="12.75" hidden="1">
      <c r="A401" s="8"/>
      <c r="B401" s="87"/>
    </row>
    <row r="402" spans="1:2" ht="12.75" hidden="1">
      <c r="A402" s="8"/>
      <c r="B402" s="87"/>
    </row>
    <row r="403" spans="1:2" ht="12.75" hidden="1">
      <c r="A403" s="8"/>
      <c r="B403" s="87"/>
    </row>
    <row r="404" spans="1:2" ht="12.75" hidden="1">
      <c r="A404" s="8"/>
      <c r="B404" s="87"/>
    </row>
    <row r="405" spans="1:2" ht="12.75" hidden="1">
      <c r="A405" s="8"/>
      <c r="B405" s="87"/>
    </row>
    <row r="406" spans="1:2" ht="12.75" hidden="1">
      <c r="A406" s="8"/>
      <c r="B406" s="87"/>
    </row>
    <row r="407" spans="1:2" ht="12.75" hidden="1">
      <c r="A407" s="8"/>
      <c r="B407" s="87"/>
    </row>
    <row r="408" spans="1:2" ht="12.75" hidden="1">
      <c r="A408" s="8"/>
      <c r="B408" s="87"/>
    </row>
    <row r="409" spans="1:2" ht="12.75" hidden="1">
      <c r="A409" s="8"/>
      <c r="B409" s="87"/>
    </row>
    <row r="410" spans="1:2" ht="12.75" hidden="1">
      <c r="A410" s="8"/>
      <c r="B410" s="87"/>
    </row>
    <row r="411" spans="1:2" ht="12.75" hidden="1">
      <c r="A411" s="8"/>
      <c r="B411" s="87"/>
    </row>
    <row r="412" spans="1:2" ht="12.75" hidden="1">
      <c r="A412" s="8"/>
      <c r="B412" s="87"/>
    </row>
    <row r="413" spans="1:2" ht="12.75" hidden="1">
      <c r="A413" s="8"/>
      <c r="B413" s="87"/>
    </row>
    <row r="414" spans="1:2" ht="12.75" hidden="1">
      <c r="A414" s="8"/>
      <c r="B414" s="87"/>
    </row>
    <row r="415" spans="1:2" ht="12.75" hidden="1">
      <c r="A415" s="8"/>
      <c r="B415" s="87"/>
    </row>
    <row r="416" spans="1:2" ht="12.75" hidden="1">
      <c r="A416" s="8"/>
      <c r="B416" s="87"/>
    </row>
    <row r="417" spans="1:2" ht="12.75" hidden="1">
      <c r="A417" s="8"/>
      <c r="B417" s="87"/>
    </row>
    <row r="418" spans="1:2" ht="12.75" hidden="1">
      <c r="A418" s="8"/>
      <c r="B418" s="87"/>
    </row>
    <row r="419" spans="1:2" ht="12.75" hidden="1">
      <c r="A419" s="8"/>
      <c r="B419" s="87"/>
    </row>
    <row r="420" spans="1:2" ht="12.75" hidden="1">
      <c r="A420" s="8"/>
      <c r="B420" s="87"/>
    </row>
    <row r="421" spans="1:2" ht="12.75" hidden="1">
      <c r="A421" s="8"/>
      <c r="B421" s="87"/>
    </row>
    <row r="422" spans="1:2" ht="12.75" hidden="1">
      <c r="A422" s="8"/>
      <c r="B422" s="87"/>
    </row>
    <row r="423" spans="1:2" ht="12.75" hidden="1">
      <c r="A423" s="8"/>
      <c r="B423" s="87"/>
    </row>
    <row r="424" spans="1:2" ht="12.75" hidden="1">
      <c r="A424" s="8"/>
      <c r="B424" s="87"/>
    </row>
    <row r="425" spans="1:2" ht="12.75" hidden="1">
      <c r="A425" s="8"/>
      <c r="B425" s="87"/>
    </row>
    <row r="426" spans="1:2" ht="12.75" hidden="1">
      <c r="A426" s="8"/>
      <c r="B426" s="87"/>
    </row>
    <row r="427" spans="1:2" ht="12.75" hidden="1">
      <c r="A427" s="8"/>
      <c r="B427" s="87"/>
    </row>
    <row r="428" spans="1:2" ht="12.75" hidden="1">
      <c r="A428" s="8"/>
      <c r="B428" s="87"/>
    </row>
    <row r="429" spans="1:2" ht="12.75" hidden="1">
      <c r="A429" s="8"/>
      <c r="B429" s="87"/>
    </row>
    <row r="430" spans="1:2" ht="12.75" hidden="1">
      <c r="A430" s="8"/>
      <c r="B430" s="87"/>
    </row>
    <row r="431" spans="1:2" ht="12.75" hidden="1">
      <c r="A431" s="8"/>
      <c r="B431" s="87"/>
    </row>
    <row r="432" spans="1:2" ht="12.75" hidden="1">
      <c r="A432" s="8"/>
      <c r="B432" s="87"/>
    </row>
    <row r="433" spans="1:2" ht="12.75" hidden="1">
      <c r="A433" s="8"/>
      <c r="B433" s="87"/>
    </row>
    <row r="434" spans="1:2" ht="12.75" hidden="1">
      <c r="A434" s="8"/>
      <c r="B434" s="87"/>
    </row>
    <row r="435" spans="1:2" ht="12.75" hidden="1">
      <c r="A435" s="8"/>
      <c r="B435" s="87"/>
    </row>
    <row r="436" spans="1:2" ht="12.75" hidden="1">
      <c r="A436" s="8"/>
      <c r="B436" s="87"/>
    </row>
    <row r="437" spans="1:2" ht="12.75" hidden="1">
      <c r="A437" s="8"/>
      <c r="B437" s="87"/>
    </row>
    <row r="438" spans="1:2" ht="12.75" hidden="1">
      <c r="A438" s="8"/>
      <c r="B438" s="87"/>
    </row>
    <row r="439" spans="1:2" ht="12.75" hidden="1">
      <c r="A439" s="8"/>
      <c r="B439" s="87"/>
    </row>
    <row r="440" spans="1:2" ht="12.75" hidden="1">
      <c r="A440" s="8"/>
      <c r="B440" s="87"/>
    </row>
    <row r="441" spans="1:2" ht="12.75" hidden="1">
      <c r="A441" s="8"/>
      <c r="B441" s="87"/>
    </row>
    <row r="442" spans="1:2" ht="12.75" hidden="1">
      <c r="A442" s="8"/>
      <c r="B442" s="87"/>
    </row>
    <row r="443" spans="1:2" ht="12.75" hidden="1">
      <c r="A443" s="8"/>
      <c r="B443" s="87"/>
    </row>
    <row r="444" spans="1:2" ht="12.75" hidden="1">
      <c r="A444" s="8"/>
      <c r="B444" s="87"/>
    </row>
    <row r="445" spans="1:2" ht="12.75" hidden="1">
      <c r="A445" s="8"/>
      <c r="B445" s="87"/>
    </row>
    <row r="446" spans="1:2" ht="12.75" hidden="1">
      <c r="A446" s="8"/>
      <c r="B446" s="87"/>
    </row>
    <row r="447" spans="1:2" ht="12.75" hidden="1">
      <c r="A447" s="8"/>
      <c r="B447" s="87"/>
    </row>
    <row r="448" spans="1:2" ht="12.75" hidden="1">
      <c r="A448" s="8"/>
      <c r="B448" s="87"/>
    </row>
    <row r="449" spans="1:2" ht="12.75" hidden="1">
      <c r="A449" s="8"/>
      <c r="B449" s="87"/>
    </row>
    <row r="450" spans="1:2" ht="12.75" hidden="1">
      <c r="A450" s="8"/>
      <c r="B450" s="87"/>
    </row>
    <row r="451" spans="1:2" ht="12.75" hidden="1">
      <c r="A451" s="8"/>
      <c r="B451" s="87"/>
    </row>
    <row r="452" spans="1:2" ht="12.75" hidden="1">
      <c r="A452" s="8"/>
      <c r="B452" s="87"/>
    </row>
    <row r="453" spans="1:2" ht="12.75" hidden="1">
      <c r="A453" s="8"/>
      <c r="B453" s="87"/>
    </row>
    <row r="454" spans="1:2" ht="12.75" hidden="1">
      <c r="A454" s="8"/>
      <c r="B454" s="87"/>
    </row>
    <row r="455" spans="1:2" ht="12.75" hidden="1">
      <c r="A455" s="8"/>
      <c r="B455" s="87"/>
    </row>
    <row r="456" spans="1:2" ht="12.75" hidden="1">
      <c r="A456" s="8"/>
      <c r="B456" s="87"/>
    </row>
    <row r="457" spans="1:2" ht="12.75" hidden="1">
      <c r="A457" s="8"/>
      <c r="B457" s="87"/>
    </row>
    <row r="458" spans="1:2" ht="12.75" hidden="1">
      <c r="A458" s="8"/>
      <c r="B458" s="87"/>
    </row>
    <row r="459" spans="1:2" ht="12.75" hidden="1">
      <c r="A459" s="8"/>
      <c r="B459" s="87"/>
    </row>
    <row r="460" spans="1:2" ht="12.75" hidden="1">
      <c r="A460" s="8"/>
      <c r="B460" s="87"/>
    </row>
    <row r="461" spans="1:2" ht="12.75" hidden="1">
      <c r="A461" s="8"/>
      <c r="B461" s="87"/>
    </row>
    <row r="462" spans="1:2" ht="12.75" hidden="1">
      <c r="A462" s="8"/>
      <c r="B462" s="87"/>
    </row>
    <row r="463" spans="1:2" ht="12.75" hidden="1">
      <c r="A463" s="8"/>
      <c r="B463" s="87"/>
    </row>
    <row r="464" spans="1:2" ht="12.75" hidden="1">
      <c r="A464" s="8"/>
      <c r="B464" s="87"/>
    </row>
    <row r="465" spans="1:2" ht="12.75" hidden="1">
      <c r="A465" s="8"/>
      <c r="B465" s="87"/>
    </row>
    <row r="466" spans="1:2" ht="12.75" hidden="1">
      <c r="A466" s="8"/>
      <c r="B466" s="87"/>
    </row>
    <row r="467" spans="1:2" ht="12.75" hidden="1">
      <c r="A467" s="8"/>
      <c r="B467" s="87"/>
    </row>
    <row r="468" spans="1:2" ht="12.75" hidden="1">
      <c r="A468" s="8"/>
      <c r="B468" s="87"/>
    </row>
    <row r="469" spans="1:2" ht="12.75" hidden="1">
      <c r="A469" s="8"/>
      <c r="B469" s="87"/>
    </row>
    <row r="470" spans="1:2" ht="12.75" hidden="1">
      <c r="A470" s="8"/>
      <c r="B470" s="87"/>
    </row>
    <row r="471" spans="1:2" ht="12.75" hidden="1">
      <c r="A471" s="8"/>
      <c r="B471" s="87"/>
    </row>
    <row r="472" spans="1:2" ht="12.75" hidden="1">
      <c r="A472" s="8"/>
      <c r="B472" s="87"/>
    </row>
    <row r="473" spans="1:2" ht="12.75" hidden="1">
      <c r="A473" s="8"/>
      <c r="B473" s="87"/>
    </row>
    <row r="474" spans="1:2" ht="12.75" hidden="1">
      <c r="A474" s="8"/>
      <c r="B474" s="87"/>
    </row>
    <row r="475" spans="1:2" ht="12.75" hidden="1">
      <c r="A475" s="8"/>
      <c r="B475" s="87"/>
    </row>
    <row r="476" spans="1:2" ht="12.75" hidden="1">
      <c r="A476" s="8"/>
      <c r="B476" s="87"/>
    </row>
    <row r="477" spans="1:2" ht="12.75" hidden="1">
      <c r="A477" s="8"/>
      <c r="B477" s="87"/>
    </row>
    <row r="478" spans="1:2" ht="12.75" hidden="1">
      <c r="A478" s="8"/>
      <c r="B478" s="87"/>
    </row>
    <row r="479" spans="1:2" ht="12.75" hidden="1">
      <c r="A479" s="8"/>
      <c r="B479" s="87"/>
    </row>
    <row r="480" spans="1:2" ht="12.75" hidden="1">
      <c r="A480" s="8"/>
      <c r="B480" s="87"/>
    </row>
    <row r="481" spans="1:2" ht="12.75" hidden="1">
      <c r="A481" s="8"/>
      <c r="B481" s="87"/>
    </row>
    <row r="482" spans="1:2" ht="12.75" hidden="1">
      <c r="A482" s="8"/>
      <c r="B482" s="87"/>
    </row>
    <row r="483" spans="1:2" ht="12.75" hidden="1">
      <c r="A483" s="8"/>
      <c r="B483" s="87"/>
    </row>
    <row r="484" spans="1:2" ht="12.75" hidden="1">
      <c r="A484" s="8"/>
      <c r="B484" s="87"/>
    </row>
    <row r="485" spans="1:2" ht="12.75" hidden="1">
      <c r="A485" s="8"/>
      <c r="B485" s="87"/>
    </row>
    <row r="486" spans="1:2" ht="12.75" hidden="1">
      <c r="A486" s="8"/>
      <c r="B486" s="87"/>
    </row>
    <row r="487" spans="1:2" ht="12.75" hidden="1">
      <c r="A487" s="8"/>
      <c r="B487" s="87"/>
    </row>
    <row r="488" spans="1:2" ht="12.75" hidden="1">
      <c r="A488" s="8"/>
      <c r="B488" s="87"/>
    </row>
    <row r="489" spans="1:2" ht="12.75" hidden="1">
      <c r="A489" s="8"/>
      <c r="B489" s="87"/>
    </row>
    <row r="490" spans="1:2" ht="12.75" hidden="1">
      <c r="A490" s="8"/>
      <c r="B490" s="87"/>
    </row>
    <row r="491" spans="1:2" ht="12.75" hidden="1">
      <c r="A491" s="8"/>
      <c r="B491" s="87"/>
    </row>
    <row r="492" spans="1:2" ht="12.75" hidden="1">
      <c r="A492" s="8"/>
      <c r="B492" s="87"/>
    </row>
    <row r="493" spans="1:2" ht="12.75" hidden="1">
      <c r="A493" s="8"/>
      <c r="B493" s="87"/>
    </row>
    <row r="494" spans="1:2" ht="12.75" hidden="1">
      <c r="A494" s="8"/>
      <c r="B494" s="87"/>
    </row>
    <row r="495" spans="1:2" ht="12.75" hidden="1">
      <c r="A495" s="8"/>
      <c r="B495" s="87"/>
    </row>
    <row r="496" spans="1:2" ht="12.75" hidden="1">
      <c r="A496" s="8"/>
      <c r="B496" s="87"/>
    </row>
    <row r="497" spans="1:2" ht="12.75" hidden="1">
      <c r="A497" s="8"/>
      <c r="B497" s="87"/>
    </row>
    <row r="498" spans="1:2" ht="12.75" hidden="1">
      <c r="A498" s="8"/>
      <c r="B498" s="87"/>
    </row>
    <row r="499" spans="1:2" ht="12.75" hidden="1">
      <c r="A499" s="8"/>
      <c r="B499" s="87"/>
    </row>
    <row r="500" spans="1:2" ht="12.75" hidden="1">
      <c r="A500" s="8"/>
      <c r="B500" s="87"/>
    </row>
    <row r="501" spans="1:2" ht="12.75" hidden="1">
      <c r="A501" s="8"/>
      <c r="B501" s="87"/>
    </row>
    <row r="502" spans="1:2" ht="12.75" hidden="1">
      <c r="A502" s="8"/>
      <c r="B502" s="87"/>
    </row>
    <row r="503" spans="1:2" ht="12.75" hidden="1">
      <c r="A503" s="8"/>
      <c r="B503" s="87"/>
    </row>
    <row r="504" spans="1:2" ht="12.75" hidden="1">
      <c r="A504" s="8"/>
      <c r="B504" s="87"/>
    </row>
    <row r="505" spans="1:2" ht="12.75" hidden="1">
      <c r="A505" s="8"/>
      <c r="B505" s="87"/>
    </row>
    <row r="506" spans="1:2" ht="12.75" hidden="1">
      <c r="A506" s="8"/>
      <c r="B506" s="87"/>
    </row>
    <row r="507" spans="1:2" ht="12.75" hidden="1">
      <c r="A507" s="8"/>
      <c r="B507" s="87"/>
    </row>
    <row r="508" spans="1:2" ht="12.75" hidden="1">
      <c r="A508" s="8"/>
      <c r="B508" s="87"/>
    </row>
    <row r="509" spans="1:2" ht="12.75" hidden="1">
      <c r="A509" s="8"/>
      <c r="B509" s="87"/>
    </row>
    <row r="510" spans="1:2" ht="12.75" hidden="1">
      <c r="A510" s="8"/>
      <c r="B510" s="87"/>
    </row>
    <row r="511" spans="1:2" ht="12.75" hidden="1">
      <c r="A511" s="8"/>
      <c r="B511" s="87"/>
    </row>
    <row r="512" spans="1:2" ht="12.75" hidden="1">
      <c r="A512" s="8"/>
      <c r="B512" s="87"/>
    </row>
    <row r="513" spans="1:2" ht="12.75" hidden="1">
      <c r="A513" s="8"/>
      <c r="B513" s="87"/>
    </row>
    <row r="514" spans="1:2" ht="12.75" hidden="1">
      <c r="A514" s="8"/>
      <c r="B514" s="87"/>
    </row>
    <row r="515" spans="1:2" ht="12.75" hidden="1">
      <c r="A515" s="8"/>
      <c r="B515" s="87"/>
    </row>
    <row r="516" spans="1:2" ht="12.75" hidden="1">
      <c r="A516" s="8"/>
      <c r="B516" s="87"/>
    </row>
    <row r="517" spans="1:2" ht="12.75" hidden="1">
      <c r="A517" s="8"/>
      <c r="B517" s="87"/>
    </row>
    <row r="518" spans="1:2" ht="12.75" hidden="1">
      <c r="A518" s="8"/>
      <c r="B518" s="87"/>
    </row>
    <row r="519" spans="1:2" ht="12.75" hidden="1">
      <c r="A519" s="8"/>
      <c r="B519" s="87"/>
    </row>
    <row r="520" spans="1:2" ht="12.75" hidden="1">
      <c r="A520" s="8"/>
      <c r="B520" s="87"/>
    </row>
    <row r="521" spans="1:2" ht="12.75" hidden="1">
      <c r="A521" s="8"/>
      <c r="B521" s="87"/>
    </row>
    <row r="522" spans="1:2" ht="12.75" hidden="1">
      <c r="A522" s="8"/>
      <c r="B522" s="87"/>
    </row>
    <row r="523" spans="1:2" ht="12.75" hidden="1">
      <c r="A523" s="8"/>
      <c r="B523" s="87"/>
    </row>
    <row r="524" spans="1:2" ht="12.75" hidden="1">
      <c r="A524" s="8"/>
      <c r="B524" s="87"/>
    </row>
    <row r="525" spans="1:2" ht="12.75" hidden="1">
      <c r="A525" s="8"/>
      <c r="B525" s="87"/>
    </row>
    <row r="526" spans="1:2" ht="12.75" hidden="1">
      <c r="A526" s="8"/>
      <c r="B526" s="87"/>
    </row>
    <row r="527" spans="1:2" ht="12.75" hidden="1">
      <c r="A527" s="8"/>
      <c r="B527" s="87"/>
    </row>
    <row r="528" spans="1:2" ht="12.75" hidden="1">
      <c r="A528" s="8"/>
      <c r="B528" s="87"/>
    </row>
    <row r="529" spans="1:2" ht="12.75" hidden="1">
      <c r="A529" s="8"/>
      <c r="B529" s="87"/>
    </row>
    <row r="530" spans="1:2" ht="12.75" hidden="1">
      <c r="A530" s="8"/>
      <c r="B530" s="87"/>
    </row>
    <row r="531" spans="1:2" ht="12.75" hidden="1">
      <c r="A531" s="8"/>
      <c r="B531" s="87"/>
    </row>
    <row r="532" spans="1:2" ht="12.75" hidden="1">
      <c r="A532" s="8"/>
      <c r="B532" s="87"/>
    </row>
    <row r="533" spans="1:2" ht="12.75" hidden="1">
      <c r="A533" s="8"/>
      <c r="B533" s="87"/>
    </row>
    <row r="534" spans="1:2" ht="12.75" hidden="1">
      <c r="A534" s="8"/>
      <c r="B534" s="87"/>
    </row>
    <row r="535" spans="1:2" ht="12.75" hidden="1">
      <c r="A535" s="8"/>
      <c r="B535" s="87"/>
    </row>
    <row r="536" spans="1:2" ht="12.75" hidden="1">
      <c r="A536" s="8"/>
      <c r="B536" s="87"/>
    </row>
    <row r="537" spans="1:2" ht="12.75" hidden="1">
      <c r="A537" s="8"/>
      <c r="B537" s="87"/>
    </row>
    <row r="538" spans="1:2" ht="12.75" hidden="1">
      <c r="A538" s="8"/>
      <c r="B538" s="87"/>
    </row>
    <row r="539" spans="1:2" ht="12.75" hidden="1">
      <c r="A539" s="8"/>
      <c r="B539" s="87"/>
    </row>
    <row r="540" spans="1:2" ht="12.75" hidden="1">
      <c r="A540" s="8"/>
      <c r="B540" s="87"/>
    </row>
    <row r="541" spans="1:2" ht="12.75" hidden="1">
      <c r="A541" s="8"/>
      <c r="B541" s="87"/>
    </row>
    <row r="542" spans="1:2" ht="12.75" hidden="1">
      <c r="A542" s="8"/>
      <c r="B542" s="87"/>
    </row>
    <row r="543" spans="1:2" ht="12.75" hidden="1">
      <c r="A543" s="8"/>
      <c r="B543" s="87"/>
    </row>
    <row r="544" spans="1:2" ht="12.75" hidden="1">
      <c r="A544" s="8"/>
      <c r="B544" s="87"/>
    </row>
    <row r="545" spans="1:2" ht="12.75" hidden="1">
      <c r="A545" s="8"/>
      <c r="B545" s="87"/>
    </row>
    <row r="546" spans="1:2" ht="12.75" hidden="1">
      <c r="A546" s="8"/>
      <c r="B546" s="87"/>
    </row>
    <row r="547" spans="1:2" ht="12.75" hidden="1">
      <c r="A547" s="8"/>
      <c r="B547" s="87"/>
    </row>
    <row r="548" spans="1:2" ht="12.75" hidden="1">
      <c r="A548" s="8"/>
      <c r="B548" s="87"/>
    </row>
    <row r="549" spans="1:2" ht="12.75" hidden="1">
      <c r="A549" s="8"/>
      <c r="B549" s="87"/>
    </row>
    <row r="550" spans="1:2" ht="12.75" hidden="1">
      <c r="A550" s="8"/>
      <c r="B550" s="87"/>
    </row>
    <row r="551" spans="1:2" ht="12.75" hidden="1">
      <c r="A551" s="8"/>
      <c r="B551" s="87"/>
    </row>
    <row r="552" spans="1:2" ht="12.75" hidden="1">
      <c r="A552" s="8"/>
      <c r="B552" s="87"/>
    </row>
    <row r="553" spans="1:2" ht="12.75" hidden="1">
      <c r="A553" s="8"/>
      <c r="B553" s="87"/>
    </row>
    <row r="554" spans="1:2" ht="12.75" hidden="1">
      <c r="A554" s="8"/>
      <c r="B554" s="87"/>
    </row>
    <row r="555" spans="1:2" ht="12.75" hidden="1">
      <c r="A555" s="8"/>
      <c r="B555" s="87"/>
    </row>
    <row r="556" spans="1:2" ht="12.75" hidden="1">
      <c r="A556" s="8"/>
      <c r="B556" s="87"/>
    </row>
    <row r="557" spans="1:2" ht="12.75" hidden="1">
      <c r="A557" s="8"/>
      <c r="B557" s="87"/>
    </row>
    <row r="558" spans="1:2" ht="12.75" hidden="1">
      <c r="A558" s="8"/>
      <c r="B558" s="87"/>
    </row>
    <row r="559" spans="1:2" ht="12.75" hidden="1">
      <c r="A559" s="8"/>
      <c r="B559" s="87"/>
    </row>
    <row r="560" spans="1:2" ht="12.75" hidden="1">
      <c r="A560" s="8"/>
      <c r="B560" s="87"/>
    </row>
    <row r="561" spans="1:2" ht="12.75" hidden="1">
      <c r="A561" s="8"/>
      <c r="B561" s="87"/>
    </row>
    <row r="562" spans="1:2" ht="12.75" hidden="1">
      <c r="A562" s="8"/>
      <c r="B562" s="87"/>
    </row>
    <row r="563" spans="1:2" ht="12.75" hidden="1">
      <c r="A563" s="8"/>
      <c r="B563" s="87"/>
    </row>
    <row r="564" spans="1:2" ht="12.75" hidden="1">
      <c r="A564" s="8"/>
      <c r="B564" s="87"/>
    </row>
    <row r="565" spans="1:2" ht="12.75" hidden="1">
      <c r="A565" s="8"/>
      <c r="B565" s="87"/>
    </row>
    <row r="566" spans="1:2" ht="12.75" hidden="1">
      <c r="A566" s="8"/>
      <c r="B566" s="87"/>
    </row>
    <row r="567" spans="1:2" ht="12.75" hidden="1">
      <c r="A567" s="8"/>
      <c r="B567" s="87"/>
    </row>
    <row r="568" spans="1:2" ht="12.75" hidden="1">
      <c r="A568" s="8"/>
      <c r="B568" s="87"/>
    </row>
    <row r="569" spans="1:2" ht="12.75" hidden="1">
      <c r="A569" s="8"/>
      <c r="B569" s="87"/>
    </row>
    <row r="570" spans="1:2" ht="12.75" hidden="1">
      <c r="A570" s="8"/>
      <c r="B570" s="87"/>
    </row>
    <row r="571" spans="1:2" ht="12.75" hidden="1">
      <c r="A571" s="8"/>
      <c r="B571" s="87"/>
    </row>
    <row r="572" spans="1:2" ht="12.75" hidden="1">
      <c r="A572" s="8"/>
      <c r="B572" s="87"/>
    </row>
    <row r="573" spans="1:2" ht="12.75" hidden="1">
      <c r="A573" s="8"/>
      <c r="B573" s="87"/>
    </row>
    <row r="574" spans="1:2" ht="12.75" hidden="1">
      <c r="A574" s="8"/>
      <c r="B574" s="87"/>
    </row>
    <row r="575" spans="1:2" ht="12.75" hidden="1">
      <c r="A575" s="8"/>
      <c r="B575" s="87"/>
    </row>
    <row r="576" spans="1:2" ht="12.75" hidden="1">
      <c r="A576" s="8"/>
      <c r="B576" s="87"/>
    </row>
    <row r="577" spans="1:2" ht="12.75" hidden="1">
      <c r="A577" s="8"/>
      <c r="B577" s="87"/>
    </row>
    <row r="578" spans="1:2" ht="12.75" hidden="1">
      <c r="A578" s="8"/>
      <c r="B578" s="87"/>
    </row>
    <row r="579" spans="1:2" ht="12.75" hidden="1">
      <c r="A579" s="8"/>
      <c r="B579" s="87"/>
    </row>
    <row r="580" spans="1:2" ht="12.75" hidden="1">
      <c r="A580" s="8"/>
      <c r="B580" s="87"/>
    </row>
    <row r="581" spans="1:2" ht="12.75" hidden="1">
      <c r="A581" s="8"/>
      <c r="B581" s="87"/>
    </row>
    <row r="582" spans="1:2" ht="12.75" hidden="1">
      <c r="A582" s="8"/>
      <c r="B582" s="87"/>
    </row>
    <row r="583" spans="1:2" ht="12.75" hidden="1">
      <c r="A583" s="8"/>
      <c r="B583" s="87"/>
    </row>
    <row r="584" spans="1:2" ht="12.75" hidden="1">
      <c r="A584" s="8"/>
      <c r="B584" s="87"/>
    </row>
    <row r="585" spans="1:2" ht="12.75" hidden="1">
      <c r="A585" s="8"/>
      <c r="B585" s="87"/>
    </row>
    <row r="586" spans="1:2" ht="12.75" hidden="1">
      <c r="A586" s="8"/>
      <c r="B586" s="87"/>
    </row>
    <row r="587" spans="1:2" ht="12.75" hidden="1">
      <c r="A587" s="8"/>
      <c r="B587" s="87"/>
    </row>
    <row r="588" spans="1:2" ht="12.75" hidden="1">
      <c r="A588" s="8"/>
      <c r="B588" s="87"/>
    </row>
    <row r="589" spans="1:2" ht="12.75" hidden="1">
      <c r="A589" s="8"/>
      <c r="B589" s="87"/>
    </row>
    <row r="590" spans="1:2" ht="12.75" hidden="1">
      <c r="A590" s="8"/>
      <c r="B590" s="87"/>
    </row>
    <row r="591" spans="1:2" ht="12.75" hidden="1">
      <c r="A591" s="8"/>
      <c r="B591" s="87"/>
    </row>
    <row r="592" spans="1:2" ht="12.75" hidden="1">
      <c r="A592" s="8"/>
      <c r="B592" s="87"/>
    </row>
    <row r="593" spans="1:2" ht="12.75" hidden="1">
      <c r="A593" s="8"/>
      <c r="B593" s="87"/>
    </row>
    <row r="594" spans="1:2" ht="12.75" hidden="1">
      <c r="A594" s="8"/>
      <c r="B594" s="87"/>
    </row>
    <row r="595" spans="1:2" ht="12.75" hidden="1">
      <c r="A595" s="8"/>
      <c r="B595" s="87"/>
    </row>
    <row r="596" spans="1:2" ht="12.75" hidden="1">
      <c r="A596" s="8"/>
      <c r="B596" s="87"/>
    </row>
    <row r="597" spans="1:2" ht="12.75" hidden="1">
      <c r="A597" s="8"/>
      <c r="B597" s="87"/>
    </row>
    <row r="598" spans="1:2" ht="12.75" hidden="1">
      <c r="A598" s="8"/>
      <c r="B598" s="87"/>
    </row>
    <row r="599" spans="1:2" ht="12.75" hidden="1">
      <c r="A599" s="8"/>
      <c r="B599" s="87"/>
    </row>
    <row r="600" spans="1:2" ht="12.75" hidden="1">
      <c r="A600" s="8"/>
      <c r="B600" s="87"/>
    </row>
    <row r="601" spans="1:2" ht="12.75" hidden="1">
      <c r="A601" s="8"/>
      <c r="B601" s="87"/>
    </row>
    <row r="602" spans="1:2" ht="12.75" hidden="1">
      <c r="A602" s="8"/>
      <c r="B602" s="87"/>
    </row>
    <row r="603" spans="1:2" ht="12.75" hidden="1">
      <c r="A603" s="8"/>
      <c r="B603" s="87"/>
    </row>
    <row r="604" spans="1:2" ht="12.75" hidden="1">
      <c r="A604" s="8"/>
      <c r="B604" s="87"/>
    </row>
    <row r="605" spans="1:2" ht="12.75" hidden="1">
      <c r="A605" s="8"/>
      <c r="B605" s="87"/>
    </row>
    <row r="606" spans="1:2" ht="12.75" hidden="1">
      <c r="A606" s="8"/>
      <c r="B606" s="87"/>
    </row>
    <row r="607" spans="1:2" ht="12.75" hidden="1">
      <c r="A607" s="8"/>
      <c r="B607" s="87"/>
    </row>
    <row r="608" spans="1:2" ht="12.75" hidden="1">
      <c r="A608" s="8"/>
      <c r="B608" s="87"/>
    </row>
    <row r="609" spans="1:2" ht="12.75" hidden="1">
      <c r="A609" s="8"/>
      <c r="B609" s="87"/>
    </row>
    <row r="610" spans="1:2" ht="12.75" hidden="1">
      <c r="A610" s="8"/>
      <c r="B610" s="87"/>
    </row>
    <row r="611" spans="1:2" ht="12.75" hidden="1">
      <c r="A611" s="8"/>
      <c r="B611" s="87"/>
    </row>
    <row r="612" spans="1:2" ht="12.75" hidden="1">
      <c r="A612" s="8"/>
      <c r="B612" s="87"/>
    </row>
    <row r="613" spans="1:2" ht="12.75" hidden="1">
      <c r="A613" s="8"/>
      <c r="B613" s="87"/>
    </row>
    <row r="614" spans="1:2" ht="12.75" hidden="1">
      <c r="A614" s="8"/>
      <c r="B614" s="87"/>
    </row>
    <row r="615" spans="1:2" ht="12.75" hidden="1">
      <c r="A615" s="8"/>
      <c r="B615" s="87"/>
    </row>
    <row r="616" spans="1:2" ht="12.75" hidden="1">
      <c r="A616" s="8"/>
      <c r="B616" s="87"/>
    </row>
    <row r="617" spans="1:2" ht="12.75" hidden="1">
      <c r="A617" s="8"/>
      <c r="B617" s="87"/>
    </row>
    <row r="618" spans="1:2" ht="12.75" hidden="1">
      <c r="A618" s="8"/>
      <c r="B618" s="87"/>
    </row>
    <row r="619" spans="1:2" ht="12.75" hidden="1">
      <c r="A619" s="8"/>
      <c r="B619" s="87"/>
    </row>
    <row r="620" spans="1:2" ht="12.75" hidden="1">
      <c r="A620" s="8"/>
      <c r="B620" s="87"/>
    </row>
    <row r="621" spans="1:2" ht="12.75" hidden="1">
      <c r="A621" s="8"/>
      <c r="B621" s="87"/>
    </row>
    <row r="622" spans="1:2" ht="12.75" hidden="1">
      <c r="A622" s="8"/>
      <c r="B622" s="87"/>
    </row>
    <row r="623" spans="1:2" ht="12.75" hidden="1">
      <c r="A623" s="8"/>
      <c r="B623" s="87"/>
    </row>
    <row r="624" spans="1:2" ht="12.75" hidden="1">
      <c r="A624" s="8"/>
      <c r="B624" s="87"/>
    </row>
    <row r="625" spans="1:2" ht="12.75" hidden="1">
      <c r="A625" s="8"/>
      <c r="B625" s="87"/>
    </row>
    <row r="626" spans="1:2" ht="12.75" hidden="1">
      <c r="A626" s="8"/>
      <c r="B626" s="87"/>
    </row>
    <row r="627" spans="1:2" ht="12.75" hidden="1">
      <c r="A627" s="8"/>
      <c r="B627" s="87"/>
    </row>
    <row r="628" spans="1:2" ht="12.75" hidden="1">
      <c r="A628" s="8"/>
      <c r="B628" s="87"/>
    </row>
    <row r="629" spans="1:2" ht="12.75" hidden="1">
      <c r="A629" s="8"/>
      <c r="B629" s="87"/>
    </row>
    <row r="630" spans="1:2" ht="12.75" hidden="1">
      <c r="A630" s="8"/>
      <c r="B630" s="87"/>
    </row>
    <row r="631" spans="1:2" ht="12.75" hidden="1">
      <c r="A631" s="8"/>
      <c r="B631" s="87"/>
    </row>
    <row r="632" spans="1:2" ht="12.75" hidden="1">
      <c r="A632" s="8"/>
      <c r="B632" s="87"/>
    </row>
    <row r="633" spans="1:2" ht="12.75" hidden="1">
      <c r="A633" s="8"/>
      <c r="B633" s="87"/>
    </row>
    <row r="634" spans="1:2" ht="12.75" hidden="1">
      <c r="A634" s="8"/>
      <c r="B634" s="87"/>
    </row>
    <row r="635" spans="1:2" ht="12.75" hidden="1">
      <c r="A635" s="8"/>
      <c r="B635" s="87"/>
    </row>
    <row r="636" spans="1:2" ht="12.75" hidden="1">
      <c r="A636" s="8"/>
      <c r="B636" s="87"/>
    </row>
    <row r="637" spans="1:2" ht="12.75" hidden="1">
      <c r="A637" s="8"/>
      <c r="B637" s="87"/>
    </row>
    <row r="638" spans="1:2" ht="12.75" hidden="1">
      <c r="A638" s="8"/>
      <c r="B638" s="87"/>
    </row>
    <row r="639" spans="1:2" ht="12.75" hidden="1">
      <c r="A639" s="8"/>
      <c r="B639" s="87"/>
    </row>
    <row r="640" spans="1:2" ht="12.75" hidden="1">
      <c r="A640" s="8"/>
      <c r="B640" s="87"/>
    </row>
    <row r="641" spans="1:2" ht="12.75" hidden="1">
      <c r="A641" s="8"/>
      <c r="B641" s="87"/>
    </row>
    <row r="642" spans="1:2" ht="12.75" hidden="1">
      <c r="A642" s="8"/>
      <c r="B642" s="87"/>
    </row>
    <row r="643" spans="1:2" ht="12.75" hidden="1">
      <c r="A643" s="8"/>
      <c r="B643" s="87"/>
    </row>
    <row r="644" spans="1:2" ht="12.75" hidden="1">
      <c r="A644" s="8"/>
      <c r="B644" s="87"/>
    </row>
    <row r="645" spans="1:2" ht="12.75" hidden="1">
      <c r="A645" s="8"/>
      <c r="B645" s="87"/>
    </row>
    <row r="646" spans="1:2" ht="12.75" hidden="1">
      <c r="A646" s="8"/>
      <c r="B646" s="87"/>
    </row>
    <row r="647" spans="1:2" ht="12.75" hidden="1">
      <c r="A647" s="8"/>
      <c r="B647" s="87"/>
    </row>
    <row r="648" spans="1:2" ht="12.75" hidden="1">
      <c r="A648" s="8"/>
      <c r="B648" s="87"/>
    </row>
    <row r="649" spans="1:2" ht="12.75" hidden="1">
      <c r="A649" s="8"/>
      <c r="B649" s="87"/>
    </row>
    <row r="650" spans="1:2" ht="12.75" hidden="1">
      <c r="A650" s="8"/>
      <c r="B650" s="87"/>
    </row>
    <row r="651" spans="1:2" ht="12.75" hidden="1">
      <c r="A651" s="8"/>
      <c r="B651" s="87"/>
    </row>
    <row r="652" spans="1:2" ht="12.75" hidden="1">
      <c r="A652" s="8"/>
      <c r="B652" s="87"/>
    </row>
    <row r="653" spans="1:2" ht="12.75" hidden="1">
      <c r="A653" s="8"/>
      <c r="B653" s="87"/>
    </row>
    <row r="654" spans="1:2" ht="12.75" hidden="1">
      <c r="A654" s="8"/>
      <c r="B654" s="87"/>
    </row>
    <row r="655" spans="1:2" ht="12.75" hidden="1">
      <c r="A655" s="8"/>
      <c r="B655" s="87"/>
    </row>
    <row r="656" spans="1:2" ht="12.75" hidden="1">
      <c r="A656" s="8"/>
      <c r="B656" s="87"/>
    </row>
    <row r="657" spans="1:2" ht="12.75" hidden="1">
      <c r="A657" s="8"/>
      <c r="B657" s="87"/>
    </row>
    <row r="658" spans="1:2" ht="12.75" hidden="1">
      <c r="A658" s="8"/>
      <c r="B658" s="87"/>
    </row>
    <row r="659" spans="1:2" ht="12.75" hidden="1">
      <c r="A659" s="8"/>
      <c r="B659" s="87"/>
    </row>
    <row r="660" spans="1:2" ht="12.75" hidden="1">
      <c r="A660" s="8"/>
      <c r="B660" s="87"/>
    </row>
    <row r="661" spans="1:2" ht="12.75" hidden="1">
      <c r="A661" s="8"/>
      <c r="B661" s="87"/>
    </row>
    <row r="662" spans="1:2" ht="12.75" hidden="1">
      <c r="A662" s="8"/>
      <c r="B662" s="87"/>
    </row>
    <row r="663" spans="1:2" ht="12.75" hidden="1">
      <c r="A663" s="8"/>
      <c r="B663" s="87"/>
    </row>
    <row r="664" spans="1:2" ht="12.75" hidden="1">
      <c r="A664" s="8"/>
      <c r="B664" s="87"/>
    </row>
    <row r="665" spans="1:2" ht="12.75" hidden="1">
      <c r="A665" s="8"/>
      <c r="B665" s="87"/>
    </row>
    <row r="666" spans="1:2" ht="12.75" hidden="1">
      <c r="A666" s="8"/>
      <c r="B666" s="87"/>
    </row>
    <row r="667" spans="1:2" ht="12.75" hidden="1">
      <c r="A667" s="8"/>
      <c r="B667" s="87"/>
    </row>
    <row r="668" spans="1:2" ht="12.75" hidden="1">
      <c r="A668" s="8"/>
      <c r="B668" s="87"/>
    </row>
    <row r="669" spans="1:2" ht="12.75" hidden="1">
      <c r="A669" s="8"/>
      <c r="B669" s="87"/>
    </row>
    <row r="670" spans="1:2" ht="12.75" hidden="1">
      <c r="A670" s="8"/>
      <c r="B670" s="87"/>
    </row>
    <row r="671" spans="1:2" ht="12.75" hidden="1">
      <c r="A671" s="8"/>
      <c r="B671" s="87"/>
    </row>
    <row r="672" spans="1:2" ht="12.75" hidden="1">
      <c r="A672" s="8"/>
      <c r="B672" s="87"/>
    </row>
    <row r="673" spans="1:2" ht="12.75" hidden="1">
      <c r="A673" s="8"/>
      <c r="B673" s="87"/>
    </row>
    <row r="674" spans="1:2" ht="12.75" hidden="1">
      <c r="A674" s="8"/>
      <c r="B674" s="87"/>
    </row>
    <row r="675" spans="1:2" ht="12.75" hidden="1">
      <c r="A675" s="8"/>
      <c r="B675" s="87"/>
    </row>
    <row r="676" spans="1:2" ht="12.75" hidden="1">
      <c r="A676" s="8"/>
      <c r="B676" s="87"/>
    </row>
    <row r="677" spans="1:2" ht="12.75" hidden="1">
      <c r="A677" s="8"/>
      <c r="B677" s="87"/>
    </row>
    <row r="678" spans="1:2" ht="12.75" hidden="1">
      <c r="A678" s="8"/>
      <c r="B678" s="87"/>
    </row>
    <row r="679" spans="1:2" ht="12.75" hidden="1">
      <c r="A679" s="8"/>
      <c r="B679" s="87"/>
    </row>
    <row r="680" spans="1:2" ht="12.75" hidden="1">
      <c r="A680" s="8"/>
      <c r="B680" s="87"/>
    </row>
    <row r="681" spans="1:2" ht="12.75" hidden="1">
      <c r="A681" s="8"/>
      <c r="B681" s="87"/>
    </row>
    <row r="682" spans="1:2" ht="12.75" hidden="1">
      <c r="A682" s="8"/>
      <c r="B682" s="87"/>
    </row>
    <row r="683" spans="1:2" ht="12.75" hidden="1">
      <c r="A683" s="8"/>
      <c r="B683" s="87"/>
    </row>
    <row r="684" spans="1:2" ht="12.75" hidden="1">
      <c r="A684" s="8"/>
      <c r="B684" s="87"/>
    </row>
    <row r="685" spans="1:2" ht="12.75" hidden="1">
      <c r="A685" s="8"/>
      <c r="B685" s="87"/>
    </row>
    <row r="686" spans="1:2" ht="12.75" hidden="1">
      <c r="A686" s="8"/>
      <c r="B686" s="87"/>
    </row>
    <row r="687" spans="1:2" ht="12.75" hidden="1">
      <c r="A687" s="8"/>
      <c r="B687" s="87"/>
    </row>
    <row r="688" spans="1:2" ht="12.75" hidden="1">
      <c r="A688" s="8"/>
      <c r="B688" s="87"/>
    </row>
    <row r="689" spans="1:2" ht="12.75" hidden="1">
      <c r="A689" s="8"/>
      <c r="B689" s="87"/>
    </row>
    <row r="690" spans="1:2" ht="12.75" hidden="1">
      <c r="A690" s="8"/>
      <c r="B690" s="87"/>
    </row>
    <row r="691" spans="1:2" ht="12.75" hidden="1">
      <c r="A691" s="8"/>
      <c r="B691" s="87"/>
    </row>
    <row r="692" spans="1:2" ht="12.75" hidden="1">
      <c r="A692" s="8"/>
      <c r="B692" s="87"/>
    </row>
    <row r="693" spans="1:2" ht="12.75" hidden="1">
      <c r="A693" s="8"/>
      <c r="B693" s="87"/>
    </row>
    <row r="694" spans="1:2" ht="12.75" hidden="1">
      <c r="A694" s="8"/>
      <c r="B694" s="87"/>
    </row>
    <row r="695" spans="1:2" ht="12.75" hidden="1">
      <c r="A695" s="8"/>
      <c r="B695" s="87"/>
    </row>
    <row r="696" spans="1:2" ht="12.75" hidden="1">
      <c r="A696" s="8"/>
      <c r="B696" s="87"/>
    </row>
    <row r="697" spans="1:2" ht="12.75" hidden="1">
      <c r="A697" s="8"/>
      <c r="B697" s="87"/>
    </row>
    <row r="698" spans="1:2" ht="12.75" hidden="1">
      <c r="A698" s="8"/>
      <c r="B698" s="87"/>
    </row>
    <row r="699" spans="1:2" ht="12.75" hidden="1">
      <c r="A699" s="8"/>
      <c r="B699" s="87"/>
    </row>
    <row r="700" spans="1:2" ht="12.75" hidden="1">
      <c r="A700" s="8"/>
      <c r="B700" s="87"/>
    </row>
    <row r="701" spans="1:2" ht="12.75" hidden="1">
      <c r="A701" s="8"/>
      <c r="B701" s="87"/>
    </row>
    <row r="702" spans="1:2" ht="12.75" hidden="1">
      <c r="A702" s="8"/>
      <c r="B702" s="87"/>
    </row>
    <row r="703" spans="1:2" ht="12.75" hidden="1">
      <c r="A703" s="8"/>
      <c r="B703" s="87"/>
    </row>
    <row r="704" spans="1:2" ht="12.75" hidden="1">
      <c r="A704" s="8"/>
      <c r="B704" s="87"/>
    </row>
    <row r="705" spans="1:2" ht="12.75" hidden="1">
      <c r="A705" s="8"/>
      <c r="B705" s="87"/>
    </row>
    <row r="706" spans="1:2" ht="12.75" hidden="1">
      <c r="A706" s="8"/>
      <c r="B706" s="87"/>
    </row>
    <row r="707" spans="1:2" ht="12.75" hidden="1">
      <c r="A707" s="8"/>
      <c r="B707" s="87"/>
    </row>
    <row r="708" spans="1:2" ht="12.75" hidden="1">
      <c r="A708" s="8"/>
      <c r="B708" s="87"/>
    </row>
    <row r="709" spans="1:2" ht="12.75" hidden="1">
      <c r="A709" s="8"/>
      <c r="B709" s="87"/>
    </row>
    <row r="710" spans="1:2" ht="12.75" hidden="1">
      <c r="A710" s="8"/>
      <c r="B710" s="87"/>
    </row>
    <row r="711" spans="1:2" ht="12.75" hidden="1">
      <c r="A711" s="8"/>
      <c r="B711" s="87"/>
    </row>
    <row r="712" spans="1:2" ht="12.75" hidden="1">
      <c r="A712" s="8"/>
      <c r="B712" s="87"/>
    </row>
    <row r="713" spans="1:2" ht="12.75" hidden="1">
      <c r="A713" s="8"/>
      <c r="B713" s="87"/>
    </row>
    <row r="714" spans="1:2" ht="12.75" hidden="1">
      <c r="A714" s="8"/>
      <c r="B714" s="87"/>
    </row>
    <row r="715" spans="1:2" ht="12.75" hidden="1">
      <c r="A715" s="8"/>
      <c r="B715" s="87"/>
    </row>
    <row r="716" spans="1:2" ht="12.75" hidden="1">
      <c r="A716" s="8"/>
      <c r="B716" s="87"/>
    </row>
    <row r="717" spans="1:2" ht="12.75" hidden="1">
      <c r="A717" s="8"/>
      <c r="B717" s="87"/>
    </row>
    <row r="718" spans="1:2" ht="12.75" hidden="1">
      <c r="A718" s="8"/>
      <c r="B718" s="87"/>
    </row>
    <row r="719" spans="1:2" ht="12.75" hidden="1">
      <c r="A719" s="8"/>
      <c r="B719" s="87"/>
    </row>
    <row r="720" spans="1:2" ht="12.75" hidden="1">
      <c r="A720" s="8"/>
      <c r="B720" s="87"/>
    </row>
    <row r="721" spans="1:2" ht="12.75" hidden="1">
      <c r="A721" s="8"/>
      <c r="B721" s="87"/>
    </row>
    <row r="722" spans="1:2" ht="12.75" hidden="1">
      <c r="A722" s="8"/>
      <c r="B722" s="87"/>
    </row>
    <row r="723" spans="1:2" ht="12.75" hidden="1">
      <c r="A723" s="8"/>
      <c r="B723" s="87"/>
    </row>
    <row r="724" spans="1:2" ht="12.75" hidden="1">
      <c r="A724" s="8"/>
      <c r="B724" s="87"/>
    </row>
    <row r="725" spans="1:2" ht="12.75" hidden="1">
      <c r="A725" s="8"/>
      <c r="B725" s="87"/>
    </row>
    <row r="726" spans="1:2" ht="12.75" hidden="1">
      <c r="A726" s="8"/>
      <c r="B726" s="87"/>
    </row>
    <row r="727" spans="1:2" ht="12.75" hidden="1">
      <c r="A727" s="8"/>
      <c r="B727" s="87"/>
    </row>
    <row r="728" spans="1:2" ht="12.75" hidden="1">
      <c r="A728" s="8"/>
      <c r="B728" s="87"/>
    </row>
    <row r="729" spans="1:2" ht="12.75" hidden="1">
      <c r="A729" s="8"/>
      <c r="B729" s="87"/>
    </row>
    <row r="730" spans="1:2" ht="12.75" hidden="1">
      <c r="A730" s="8"/>
      <c r="B730" s="87"/>
    </row>
    <row r="731" spans="1:2" ht="12.75" hidden="1">
      <c r="A731" s="8"/>
      <c r="B731" s="87"/>
    </row>
    <row r="732" spans="1:2" ht="12.75" hidden="1">
      <c r="A732" s="8"/>
      <c r="B732" s="87"/>
    </row>
    <row r="733" spans="1:2" ht="12.75" hidden="1">
      <c r="A733" s="8"/>
      <c r="B733" s="87"/>
    </row>
    <row r="734" spans="1:2" ht="12.75" hidden="1">
      <c r="A734" s="8"/>
      <c r="B734" s="87"/>
    </row>
    <row r="735" spans="1:2" ht="12.75" hidden="1">
      <c r="A735" s="8"/>
      <c r="B735" s="87"/>
    </row>
    <row r="736" spans="1:2" ht="12.75" hidden="1">
      <c r="A736" s="8"/>
      <c r="B736" s="87"/>
    </row>
    <row r="737" spans="1:2" ht="12.75" hidden="1">
      <c r="A737" s="8"/>
      <c r="B737" s="87"/>
    </row>
    <row r="738" spans="1:2" ht="12.75" hidden="1">
      <c r="A738" s="8"/>
      <c r="B738" s="87"/>
    </row>
    <row r="739" spans="1:2" ht="12.75" hidden="1">
      <c r="A739" s="8"/>
      <c r="B739" s="87"/>
    </row>
    <row r="740" spans="1:2" ht="12.75" hidden="1">
      <c r="A740" s="8"/>
      <c r="B740" s="87"/>
    </row>
    <row r="741" spans="1:2" ht="12.75" hidden="1">
      <c r="A741" s="8"/>
      <c r="B741" s="87"/>
    </row>
    <row r="742" spans="1:2" ht="12.75" hidden="1">
      <c r="A742" s="8"/>
      <c r="B742" s="87"/>
    </row>
    <row r="743" spans="1:2" ht="12.75" hidden="1">
      <c r="A743" s="8"/>
      <c r="B743" s="87"/>
    </row>
    <row r="744" spans="1:2" ht="12.75" hidden="1">
      <c r="A744" s="8"/>
      <c r="B744" s="87"/>
    </row>
    <row r="745" spans="1:2" ht="12.75" hidden="1">
      <c r="A745" s="8"/>
      <c r="B745" s="87"/>
    </row>
    <row r="746" spans="1:2" ht="12.75" hidden="1">
      <c r="A746" s="8"/>
      <c r="B746" s="87"/>
    </row>
    <row r="747" spans="1:2" ht="12.75" hidden="1">
      <c r="A747" s="8"/>
      <c r="B747" s="87"/>
    </row>
    <row r="748" spans="1:2" ht="12.75" hidden="1">
      <c r="A748" s="8"/>
      <c r="B748" s="87"/>
    </row>
    <row r="749" spans="1:2" ht="12.75" hidden="1">
      <c r="A749" s="8"/>
      <c r="B749" s="87"/>
    </row>
    <row r="750" spans="1:2" ht="12.75" hidden="1">
      <c r="A750" s="8"/>
      <c r="B750" s="87"/>
    </row>
    <row r="751" spans="1:2" ht="12.75" hidden="1">
      <c r="A751" s="8"/>
      <c r="B751" s="87"/>
    </row>
    <row r="752" spans="1:2" ht="12.75" hidden="1">
      <c r="A752" s="8"/>
      <c r="B752" s="87"/>
    </row>
    <row r="753" spans="1:2" ht="12.75" hidden="1">
      <c r="A753" s="8"/>
      <c r="B753" s="87"/>
    </row>
    <row r="754" spans="1:2" ht="12.75" hidden="1">
      <c r="A754" s="8"/>
      <c r="B754" s="87"/>
    </row>
    <row r="755" spans="1:2" ht="12.75" hidden="1">
      <c r="A755" s="8"/>
      <c r="B755" s="87"/>
    </row>
    <row r="756" spans="1:2" ht="12.75" hidden="1">
      <c r="A756" s="8"/>
      <c r="B756" s="87"/>
    </row>
    <row r="757" spans="1:2" ht="12.75" hidden="1">
      <c r="A757" s="8"/>
      <c r="B757" s="87"/>
    </row>
    <row r="758" spans="1:2" ht="12.75" hidden="1">
      <c r="A758" s="8"/>
      <c r="B758" s="87"/>
    </row>
    <row r="759" spans="1:2" ht="12.75" hidden="1">
      <c r="A759" s="8"/>
      <c r="B759" s="87"/>
    </row>
    <row r="760" spans="1:2" ht="12.75" hidden="1">
      <c r="A760" s="8"/>
      <c r="B760" s="87"/>
    </row>
    <row r="761" spans="1:2" ht="12.75" hidden="1">
      <c r="A761" s="8"/>
      <c r="B761" s="87"/>
    </row>
    <row r="762" spans="1:2" ht="12.75" hidden="1">
      <c r="A762" s="8"/>
      <c r="B762" s="87"/>
    </row>
    <row r="763" spans="1:2" ht="12.75" hidden="1">
      <c r="A763" s="8"/>
      <c r="B763" s="87"/>
    </row>
    <row r="764" spans="1:2" ht="12.75" hidden="1">
      <c r="A764" s="8"/>
      <c r="B764" s="87"/>
    </row>
    <row r="765" spans="1:2" ht="12.75" hidden="1">
      <c r="A765" s="8"/>
      <c r="B765" s="87"/>
    </row>
    <row r="766" spans="1:2" ht="12.75" hidden="1">
      <c r="A766" s="8"/>
      <c r="B766" s="87"/>
    </row>
    <row r="767" spans="1:2" ht="12.75" hidden="1">
      <c r="A767" s="8"/>
      <c r="B767" s="87"/>
    </row>
    <row r="768" spans="1:2" ht="12.75" hidden="1">
      <c r="A768" s="8"/>
      <c r="B768" s="87"/>
    </row>
    <row r="769" spans="1:2" ht="12.75" hidden="1">
      <c r="A769" s="8"/>
      <c r="B769" s="87"/>
    </row>
    <row r="770" spans="1:2" ht="12.75" hidden="1">
      <c r="A770" s="8"/>
      <c r="B770" s="87"/>
    </row>
    <row r="771" spans="1:2" ht="12.75" hidden="1">
      <c r="A771" s="8"/>
      <c r="B771" s="87"/>
    </row>
    <row r="772" spans="1:2" ht="12.75" hidden="1">
      <c r="A772" s="8"/>
      <c r="B772" s="87"/>
    </row>
    <row r="773" spans="1:2" ht="12.75" hidden="1">
      <c r="A773" s="8"/>
      <c r="B773" s="87"/>
    </row>
    <row r="774" spans="1:2" ht="12.75" hidden="1">
      <c r="A774" s="8"/>
      <c r="B774" s="87"/>
    </row>
    <row r="775" spans="1:2" ht="12.75" hidden="1">
      <c r="A775" s="8"/>
      <c r="B775" s="87"/>
    </row>
    <row r="776" spans="1:2" ht="12.75" hidden="1">
      <c r="A776" s="8"/>
      <c r="B776" s="87"/>
    </row>
    <row r="777" spans="1:2" ht="12.75" hidden="1">
      <c r="A777" s="8"/>
      <c r="B777" s="87"/>
    </row>
    <row r="778" spans="1:2" ht="12.75" hidden="1">
      <c r="A778" s="8"/>
      <c r="B778" s="87"/>
    </row>
    <row r="779" spans="1:2" ht="12.75" hidden="1">
      <c r="A779" s="8"/>
      <c r="B779" s="87"/>
    </row>
    <row r="780" spans="1:2" ht="12.75" hidden="1">
      <c r="A780" s="8"/>
      <c r="B780" s="87"/>
    </row>
    <row r="781" spans="1:2" ht="12.75" hidden="1">
      <c r="A781" s="8"/>
      <c r="B781" s="87"/>
    </row>
    <row r="782" spans="1:2" ht="12.75" hidden="1">
      <c r="A782" s="8"/>
      <c r="B782" s="87"/>
    </row>
    <row r="783" spans="1:2" ht="12.75" hidden="1">
      <c r="A783" s="8"/>
      <c r="B783" s="87"/>
    </row>
    <row r="784" spans="1:2" ht="12.75" hidden="1">
      <c r="A784" s="8"/>
      <c r="B784" s="87"/>
    </row>
    <row r="785" spans="1:2" ht="12.75" hidden="1">
      <c r="A785" s="8"/>
      <c r="B785" s="87"/>
    </row>
    <row r="786" spans="1:2" ht="12.75" hidden="1">
      <c r="A786" s="8"/>
      <c r="B786" s="87"/>
    </row>
    <row r="787" spans="1:2" ht="12.75" hidden="1">
      <c r="A787" s="8"/>
      <c r="B787" s="87"/>
    </row>
    <row r="788" spans="1:2" ht="12.75" hidden="1">
      <c r="A788" s="8"/>
      <c r="B788" s="87"/>
    </row>
    <row r="789" spans="1:2" ht="12.75" hidden="1">
      <c r="A789" s="8"/>
      <c r="B789" s="87"/>
    </row>
    <row r="790" spans="1:2" ht="12.75" hidden="1">
      <c r="A790" s="8"/>
      <c r="B790" s="87"/>
    </row>
    <row r="791" spans="1:2" ht="12.75" hidden="1">
      <c r="A791" s="8"/>
      <c r="B791" s="87"/>
    </row>
    <row r="792" spans="1:2" ht="12.75" hidden="1">
      <c r="A792" s="8"/>
      <c r="B792" s="87"/>
    </row>
    <row r="793" spans="1:2" ht="12.75" hidden="1">
      <c r="A793" s="8"/>
      <c r="B793" s="87"/>
    </row>
    <row r="794" spans="1:2" ht="12.75" hidden="1">
      <c r="A794" s="8"/>
      <c r="B794" s="87"/>
    </row>
    <row r="795" spans="1:2" ht="12.75" hidden="1">
      <c r="A795" s="8"/>
      <c r="B795" s="87"/>
    </row>
    <row r="796" spans="1:2" ht="12.75" hidden="1">
      <c r="A796" s="8"/>
      <c r="B796" s="87"/>
    </row>
    <row r="797" spans="1:2" ht="12.75" hidden="1">
      <c r="A797" s="8"/>
      <c r="B797" s="87"/>
    </row>
    <row r="798" spans="1:2" ht="12.75" hidden="1">
      <c r="A798" s="8"/>
      <c r="B798" s="87"/>
    </row>
    <row r="799" spans="1:2" ht="12.75" hidden="1">
      <c r="A799" s="8"/>
      <c r="B799" s="87"/>
    </row>
    <row r="800" spans="1:2" ht="12.75" hidden="1">
      <c r="A800" s="8"/>
      <c r="B800" s="87"/>
    </row>
    <row r="801" spans="1:2" ht="12.75" hidden="1">
      <c r="A801" s="8"/>
      <c r="B801" s="87"/>
    </row>
    <row r="802" spans="1:2" ht="12.75" hidden="1">
      <c r="A802" s="8"/>
      <c r="B802" s="87"/>
    </row>
    <row r="803" spans="1:2" ht="12.75" hidden="1">
      <c r="A803" s="8"/>
      <c r="B803" s="87"/>
    </row>
    <row r="804" spans="1:2" ht="12.75" hidden="1">
      <c r="A804" s="8"/>
      <c r="B804" s="87"/>
    </row>
    <row r="805" spans="1:2" ht="12.75" hidden="1">
      <c r="A805" s="8"/>
      <c r="B805" s="87"/>
    </row>
    <row r="806" spans="1:2" ht="12.75" hidden="1">
      <c r="A806" s="8"/>
      <c r="B806" s="87"/>
    </row>
    <row r="807" spans="1:2" ht="12.75" hidden="1">
      <c r="A807" s="8"/>
      <c r="B807" s="87"/>
    </row>
    <row r="808" spans="1:2" ht="12.75" hidden="1">
      <c r="A808" s="8"/>
      <c r="B808" s="87"/>
    </row>
    <row r="809" spans="1:2" ht="12.75" hidden="1">
      <c r="A809" s="8"/>
      <c r="B809" s="87"/>
    </row>
    <row r="810" spans="1:2" ht="12.75" hidden="1">
      <c r="A810" s="8"/>
      <c r="B810" s="87"/>
    </row>
    <row r="811" spans="1:2" ht="12.75" hidden="1">
      <c r="A811" s="8"/>
      <c r="B811" s="87"/>
    </row>
    <row r="812" spans="1:2" ht="12.75" hidden="1">
      <c r="A812" s="8"/>
      <c r="B812" s="87"/>
    </row>
    <row r="813" spans="1:2" ht="12.75" hidden="1">
      <c r="A813" s="8"/>
      <c r="B813" s="87"/>
    </row>
    <row r="814" spans="1:2" ht="12.75" hidden="1">
      <c r="A814" s="8"/>
      <c r="B814" s="87"/>
    </row>
    <row r="815" spans="1:2" ht="12.75" hidden="1">
      <c r="A815" s="8"/>
      <c r="B815" s="87"/>
    </row>
    <row r="816" spans="1:2" ht="12.75" hidden="1">
      <c r="A816" s="8"/>
      <c r="B816" s="87"/>
    </row>
    <row r="817" spans="1:2" ht="12.75" hidden="1">
      <c r="A817" s="8"/>
      <c r="B817" s="87"/>
    </row>
    <row r="818" spans="1:2" ht="12.75" hidden="1">
      <c r="A818" s="8"/>
      <c r="B818" s="87"/>
    </row>
    <row r="819" spans="1:2" ht="12.75" hidden="1">
      <c r="A819" s="8"/>
      <c r="B819" s="87"/>
    </row>
    <row r="820" spans="1:2" ht="12.75" hidden="1">
      <c r="A820" s="8"/>
      <c r="B820" s="87"/>
    </row>
    <row r="821" spans="1:2" ht="12.75" hidden="1">
      <c r="A821" s="8"/>
      <c r="B821" s="87"/>
    </row>
    <row r="822" spans="1:2" ht="12.75" hidden="1">
      <c r="A822" s="8"/>
      <c r="B822" s="87"/>
    </row>
    <row r="823" spans="1:2" ht="12.75" hidden="1">
      <c r="A823" s="8"/>
      <c r="B823" s="87"/>
    </row>
    <row r="824" spans="1:2" ht="12.75" hidden="1">
      <c r="A824" s="8"/>
      <c r="B824" s="87"/>
    </row>
    <row r="825" spans="1:2" ht="12.75" hidden="1">
      <c r="A825" s="8"/>
      <c r="B825" s="87"/>
    </row>
    <row r="826" spans="1:2" ht="12.75" hidden="1">
      <c r="A826" s="8"/>
      <c r="B826" s="87"/>
    </row>
    <row r="827" spans="1:2" ht="12.75" hidden="1">
      <c r="A827" s="8"/>
      <c r="B827" s="87"/>
    </row>
    <row r="828" spans="1:2" ht="12.75" hidden="1">
      <c r="A828" s="8"/>
      <c r="B828" s="87"/>
    </row>
    <row r="829" spans="1:2" ht="12.75" hidden="1">
      <c r="A829" s="8"/>
      <c r="B829" s="87"/>
    </row>
    <row r="830" spans="1:2" ht="12.75" hidden="1">
      <c r="A830" s="8"/>
      <c r="B830" s="87"/>
    </row>
    <row r="831" spans="1:2" ht="12.75" hidden="1">
      <c r="A831" s="8"/>
      <c r="B831" s="87"/>
    </row>
    <row r="832" spans="1:2" ht="12.75" hidden="1">
      <c r="A832" s="8"/>
      <c r="B832" s="87"/>
    </row>
    <row r="833" spans="1:2" ht="12.75" hidden="1">
      <c r="A833" s="8"/>
      <c r="B833" s="87"/>
    </row>
    <row r="834" spans="1:2" ht="12.75" hidden="1">
      <c r="A834" s="8"/>
      <c r="B834" s="87"/>
    </row>
    <row r="835" spans="1:2" ht="12.75" hidden="1">
      <c r="A835" s="8"/>
      <c r="B835" s="87"/>
    </row>
    <row r="836" spans="1:2" ht="12.75" hidden="1">
      <c r="A836" s="8"/>
      <c r="B836" s="87"/>
    </row>
    <row r="837" spans="1:2" ht="12.75" hidden="1">
      <c r="A837" s="8"/>
      <c r="B837" s="87"/>
    </row>
    <row r="838" spans="1:2" ht="12.75" hidden="1">
      <c r="A838" s="8"/>
      <c r="B838" s="87"/>
    </row>
    <row r="839" spans="1:2" ht="12.75" hidden="1">
      <c r="A839" s="8"/>
      <c r="B839" s="87"/>
    </row>
    <row r="840" spans="1:2" ht="12.75" hidden="1">
      <c r="A840" s="8"/>
      <c r="B840" s="87"/>
    </row>
    <row r="841" spans="1:2" ht="12.75" hidden="1">
      <c r="A841" s="8"/>
      <c r="B841" s="87"/>
    </row>
    <row r="842" spans="1:2" ht="12.75" hidden="1">
      <c r="A842" s="8"/>
      <c r="B842" s="87"/>
    </row>
    <row r="843" spans="1:2" ht="12.75" hidden="1">
      <c r="A843" s="8"/>
      <c r="B843" s="87"/>
    </row>
    <row r="844" spans="1:2" ht="12.75" hidden="1">
      <c r="A844" s="8"/>
      <c r="B844" s="87"/>
    </row>
    <row r="845" spans="1:2" ht="12.75" hidden="1">
      <c r="A845" s="8"/>
      <c r="B845" s="87"/>
    </row>
    <row r="846" spans="1:2" ht="12.75" hidden="1">
      <c r="A846" s="8"/>
      <c r="B846" s="87"/>
    </row>
    <row r="847" spans="1:2" ht="12.75" hidden="1">
      <c r="A847" s="8"/>
      <c r="B847" s="87"/>
    </row>
    <row r="848" spans="1:2" ht="12.75" hidden="1">
      <c r="A848" s="8"/>
      <c r="B848" s="87"/>
    </row>
    <row r="849" spans="1:2" ht="12.75" hidden="1">
      <c r="A849" s="8"/>
      <c r="B849" s="87"/>
    </row>
    <row r="850" spans="1:2" ht="12.75" hidden="1">
      <c r="A850" s="8"/>
      <c r="B850" s="87"/>
    </row>
    <row r="851" spans="1:2" ht="12.75" hidden="1">
      <c r="A851" s="8"/>
      <c r="B851" s="87"/>
    </row>
    <row r="852" spans="1:2" ht="12.75" hidden="1">
      <c r="A852" s="8"/>
      <c r="B852" s="87"/>
    </row>
    <row r="853" spans="1:2" ht="12.75" hidden="1">
      <c r="A853" s="8"/>
      <c r="B853" s="87"/>
    </row>
    <row r="854" spans="1:2" ht="12.75" hidden="1">
      <c r="A854" s="8"/>
      <c r="B854" s="87"/>
    </row>
    <row r="855" spans="1:2" ht="12.75" hidden="1">
      <c r="A855" s="8"/>
      <c r="B855" s="87"/>
    </row>
    <row r="856" spans="1:2" ht="12.75" hidden="1">
      <c r="A856" s="8"/>
      <c r="B856" s="87"/>
    </row>
    <row r="857" spans="1:2" ht="12.75" hidden="1">
      <c r="A857" s="8"/>
      <c r="B857" s="87"/>
    </row>
    <row r="858" spans="1:2" ht="12.75" hidden="1">
      <c r="A858" s="8"/>
      <c r="B858" s="87"/>
    </row>
    <row r="859" spans="1:2" ht="12.75" hidden="1">
      <c r="A859" s="8"/>
      <c r="B859" s="87"/>
    </row>
    <row r="860" spans="1:2" ht="12.75" hidden="1">
      <c r="A860" s="8"/>
      <c r="B860" s="87"/>
    </row>
    <row r="861" spans="1:2" ht="12.75" hidden="1">
      <c r="A861" s="8"/>
      <c r="B861" s="87"/>
    </row>
    <row r="862" spans="1:2" ht="12.75" hidden="1">
      <c r="A862" s="8"/>
      <c r="B862" s="87"/>
    </row>
    <row r="863" spans="1:2" ht="12.75" hidden="1">
      <c r="A863" s="8"/>
      <c r="B863" s="87"/>
    </row>
    <row r="864" spans="1:2" ht="12.75" hidden="1">
      <c r="A864" s="8"/>
      <c r="B864" s="87"/>
    </row>
    <row r="865" spans="1:2" ht="12.75" hidden="1">
      <c r="A865" s="8"/>
      <c r="B865" s="87"/>
    </row>
    <row r="866" spans="1:2" ht="12.75" hidden="1">
      <c r="A866" s="8"/>
      <c r="B866" s="87"/>
    </row>
    <row r="867" spans="1:2" ht="12.75" hidden="1">
      <c r="A867" s="8"/>
      <c r="B867" s="87"/>
    </row>
    <row r="868" spans="1:2" ht="12.75" hidden="1">
      <c r="A868" s="8"/>
      <c r="B868" s="87"/>
    </row>
    <row r="869" spans="1:2" ht="12.75" hidden="1">
      <c r="A869" s="8"/>
      <c r="B869" s="87"/>
    </row>
    <row r="870" spans="1:2" ht="12.75" hidden="1">
      <c r="A870" s="8"/>
      <c r="B870" s="87"/>
    </row>
    <row r="871" spans="1:2" ht="12.75" hidden="1">
      <c r="A871" s="8"/>
      <c r="B871" s="87"/>
    </row>
    <row r="872" spans="1:2" ht="12.75" hidden="1">
      <c r="A872" s="8"/>
      <c r="B872" s="87"/>
    </row>
    <row r="873" spans="1:2" ht="12.75" hidden="1">
      <c r="A873" s="8"/>
      <c r="B873" s="87"/>
    </row>
    <row r="874" spans="1:2" ht="12.75" hidden="1">
      <c r="A874" s="8"/>
      <c r="B874" s="87"/>
    </row>
    <row r="875" spans="1:2" ht="12.75" hidden="1">
      <c r="A875" s="8"/>
      <c r="B875" s="87"/>
    </row>
    <row r="876" spans="1:2" ht="12.75" hidden="1">
      <c r="A876" s="8"/>
      <c r="B876" s="87"/>
    </row>
    <row r="877" spans="1:2" ht="12.75" hidden="1">
      <c r="A877" s="8"/>
      <c r="B877" s="87"/>
    </row>
    <row r="878" spans="1:2" ht="12.75" hidden="1">
      <c r="A878" s="8"/>
      <c r="B878" s="87"/>
    </row>
    <row r="879" spans="1:2" ht="12.75" hidden="1">
      <c r="A879" s="8"/>
      <c r="B879" s="87"/>
    </row>
    <row r="880" spans="1:2" ht="12.75" hidden="1">
      <c r="A880" s="8"/>
      <c r="B880" s="87"/>
    </row>
    <row r="881" spans="1:2" ht="12.75" hidden="1">
      <c r="A881" s="8"/>
      <c r="B881" s="87"/>
    </row>
    <row r="882" spans="1:2" ht="12.75" hidden="1">
      <c r="A882" s="8"/>
      <c r="B882" s="87"/>
    </row>
    <row r="883" spans="1:2" ht="12.75" hidden="1">
      <c r="A883" s="8"/>
      <c r="B883" s="87"/>
    </row>
    <row r="884" spans="1:2" ht="12.75" hidden="1">
      <c r="A884" s="8"/>
      <c r="B884" s="87"/>
    </row>
    <row r="885" spans="1:2" ht="12.75" hidden="1">
      <c r="A885" s="8"/>
      <c r="B885" s="87"/>
    </row>
    <row r="886" spans="1:2" ht="12.75" hidden="1">
      <c r="A886" s="8"/>
      <c r="B886" s="87"/>
    </row>
    <row r="887" spans="1:2" ht="12.75" hidden="1">
      <c r="A887" s="8"/>
      <c r="B887" s="87"/>
    </row>
    <row r="888" spans="1:2" ht="12.75" hidden="1">
      <c r="A888" s="8"/>
      <c r="B888" s="87"/>
    </row>
    <row r="889" spans="1:2" ht="12.75" hidden="1">
      <c r="A889" s="8"/>
      <c r="B889" s="87"/>
    </row>
    <row r="890" spans="1:2" ht="12.75" hidden="1">
      <c r="A890" s="8"/>
      <c r="B890" s="87"/>
    </row>
    <row r="891" spans="1:2" ht="12.75" hidden="1">
      <c r="A891" s="8"/>
      <c r="B891" s="87"/>
    </row>
    <row r="892" spans="1:2" ht="12.75" hidden="1">
      <c r="A892" s="8"/>
      <c r="B892" s="87"/>
    </row>
    <row r="893" spans="1:2" ht="12.75" hidden="1">
      <c r="A893" s="8"/>
      <c r="B893" s="87"/>
    </row>
    <row r="894" spans="1:2" ht="12.75" hidden="1">
      <c r="A894" s="8"/>
      <c r="B894" s="87"/>
    </row>
    <row r="895" spans="1:2" ht="12.75" hidden="1">
      <c r="A895" s="8"/>
      <c r="B895" s="87"/>
    </row>
    <row r="896" spans="1:2" ht="12.75" hidden="1">
      <c r="A896" s="8"/>
      <c r="B896" s="87"/>
    </row>
    <row r="897" spans="1:2" ht="12.75" hidden="1">
      <c r="A897" s="8"/>
      <c r="B897" s="87"/>
    </row>
    <row r="898" spans="1:2" ht="12.75" hidden="1">
      <c r="A898" s="8"/>
      <c r="B898" s="87"/>
    </row>
    <row r="899" spans="1:2" ht="12.75" hidden="1">
      <c r="A899" s="8"/>
      <c r="B899" s="87"/>
    </row>
    <row r="900" spans="1:2" ht="12.75" hidden="1">
      <c r="A900" s="8"/>
      <c r="B900" s="87"/>
    </row>
    <row r="901" spans="1:2" ht="12.75" hidden="1">
      <c r="A901" s="8"/>
      <c r="B901" s="87"/>
    </row>
    <row r="902" spans="1:2" ht="12.75" hidden="1">
      <c r="A902" s="8"/>
      <c r="B902" s="87"/>
    </row>
    <row r="903" spans="1:2" ht="12.75" hidden="1">
      <c r="A903" s="8"/>
      <c r="B903" s="87"/>
    </row>
    <row r="904" spans="1:2" ht="12.75" hidden="1">
      <c r="A904" s="8"/>
      <c r="B904" s="87"/>
    </row>
    <row r="905" spans="1:2" ht="12.75" hidden="1">
      <c r="A905" s="8"/>
      <c r="B905" s="87"/>
    </row>
    <row r="906" spans="1:2" ht="12.75" hidden="1">
      <c r="A906" s="8"/>
      <c r="B906" s="87"/>
    </row>
    <row r="907" spans="1:2" ht="12.75" hidden="1">
      <c r="A907" s="8"/>
      <c r="B907" s="87"/>
    </row>
    <row r="908" spans="1:2" ht="12.75" hidden="1">
      <c r="A908" s="8"/>
      <c r="B908" s="87"/>
    </row>
    <row r="909" spans="1:2" ht="12.75" hidden="1">
      <c r="A909" s="8"/>
      <c r="B909" s="87"/>
    </row>
    <row r="910" spans="1:2" ht="12.75" hidden="1">
      <c r="A910" s="8"/>
      <c r="B910" s="87"/>
    </row>
    <row r="911" spans="1:2" ht="12.75" hidden="1">
      <c r="A911" s="8"/>
      <c r="B911" s="87"/>
    </row>
    <row r="912" spans="1:2" ht="12.75" hidden="1">
      <c r="A912" s="8"/>
      <c r="B912" s="87"/>
    </row>
    <row r="913" spans="1:2" ht="12.75" hidden="1">
      <c r="A913" s="8"/>
      <c r="B913" s="87"/>
    </row>
    <row r="914" spans="1:2" ht="12.75" hidden="1">
      <c r="A914" s="8"/>
      <c r="B914" s="87"/>
    </row>
    <row r="915" spans="1:2" ht="12.75" hidden="1">
      <c r="A915" s="8"/>
      <c r="B915" s="87"/>
    </row>
    <row r="916" spans="1:2" ht="12.75" hidden="1">
      <c r="A916" s="8"/>
      <c r="B916" s="87"/>
    </row>
    <row r="917" spans="1:2" ht="12.75" hidden="1">
      <c r="A917" s="8"/>
      <c r="B917" s="87"/>
    </row>
    <row r="918" spans="1:2" ht="12.75" hidden="1">
      <c r="A918" s="8"/>
      <c r="B918" s="87"/>
    </row>
    <row r="919" spans="1:2" ht="12.75" hidden="1">
      <c r="A919" s="8"/>
      <c r="B919" s="87"/>
    </row>
    <row r="920" spans="1:2" ht="12.75" hidden="1">
      <c r="A920" s="8"/>
      <c r="B920" s="87"/>
    </row>
    <row r="921" spans="1:2" ht="12.75" hidden="1">
      <c r="A921" s="8"/>
      <c r="B921" s="87"/>
    </row>
    <row r="922" spans="1:2" ht="12.75" hidden="1">
      <c r="A922" s="8"/>
      <c r="B922" s="87"/>
    </row>
    <row r="923" spans="1:2" ht="12.75" hidden="1">
      <c r="A923" s="8"/>
      <c r="B923" s="87"/>
    </row>
    <row r="924" spans="1:2" ht="12.75" hidden="1">
      <c r="A924" s="8"/>
      <c r="B924" s="87"/>
    </row>
    <row r="925" spans="1:2" ht="12.75" hidden="1">
      <c r="A925" s="8"/>
      <c r="B925" s="87"/>
    </row>
    <row r="926" spans="1:2" ht="12.75" hidden="1">
      <c r="A926" s="8"/>
      <c r="B926" s="87"/>
    </row>
    <row r="927" spans="1:2" ht="12.75" hidden="1">
      <c r="A927" s="8"/>
      <c r="B927" s="87"/>
    </row>
    <row r="928" spans="1:2" ht="12.75" hidden="1">
      <c r="A928" s="8"/>
      <c r="B928" s="87"/>
    </row>
    <row r="929" spans="1:2" ht="12.75" hidden="1">
      <c r="A929" s="8"/>
      <c r="B929" s="87"/>
    </row>
    <row r="930" spans="1:2" ht="12.75" hidden="1">
      <c r="A930" s="8"/>
      <c r="B930" s="87"/>
    </row>
    <row r="931" spans="1:2" ht="12.75" hidden="1">
      <c r="A931" s="8"/>
      <c r="B931" s="87"/>
    </row>
    <row r="932" spans="1:2" ht="12.75" hidden="1">
      <c r="A932" s="8"/>
      <c r="B932" s="87"/>
    </row>
    <row r="933" spans="1:2" ht="12.75" hidden="1">
      <c r="A933" s="8"/>
      <c r="B933" s="87"/>
    </row>
    <row r="934" spans="1:2" ht="12.75" hidden="1">
      <c r="A934" s="8"/>
      <c r="B934" s="87"/>
    </row>
    <row r="935" spans="1:2" ht="12.75" hidden="1">
      <c r="A935" s="8"/>
      <c r="B935" s="87"/>
    </row>
    <row r="936" spans="1:2" ht="12.75" hidden="1">
      <c r="A936" s="8"/>
      <c r="B936" s="87"/>
    </row>
    <row r="937" spans="1:2" ht="12.75" hidden="1">
      <c r="A937" s="8"/>
      <c r="B937" s="87"/>
    </row>
    <row r="938" spans="1:2" ht="12.75" hidden="1">
      <c r="A938" s="8"/>
      <c r="B938" s="87"/>
    </row>
    <row r="939" spans="1:2" ht="12.75" hidden="1">
      <c r="A939" s="8"/>
      <c r="B939" s="87"/>
    </row>
    <row r="940" spans="1:2" ht="12.75" hidden="1">
      <c r="A940" s="8"/>
      <c r="B940" s="87"/>
    </row>
    <row r="941" spans="1:2" ht="12.75" hidden="1">
      <c r="A941" s="8"/>
      <c r="B941" s="87"/>
    </row>
    <row r="942" spans="1:2" ht="12.75" hidden="1">
      <c r="A942" s="8"/>
      <c r="B942" s="87"/>
    </row>
    <row r="943" spans="1:2" ht="12.75" hidden="1">
      <c r="A943" s="8"/>
      <c r="B943" s="87"/>
    </row>
    <row r="944" spans="1:2" ht="12.75" hidden="1">
      <c r="A944" s="8"/>
      <c r="B944" s="87"/>
    </row>
    <row r="945" spans="1:2" ht="12.75" hidden="1">
      <c r="A945" s="8"/>
      <c r="B945" s="87"/>
    </row>
    <row r="946" spans="1:2" ht="12.75" hidden="1">
      <c r="A946" s="8"/>
      <c r="B946" s="87"/>
    </row>
    <row r="947" spans="1:2" ht="12.75" hidden="1">
      <c r="A947" s="8"/>
      <c r="B947" s="87"/>
    </row>
    <row r="948" spans="1:2" ht="12.75" hidden="1">
      <c r="A948" s="8"/>
      <c r="B948" s="87"/>
    </row>
    <row r="949" spans="1:2" ht="12.75" hidden="1">
      <c r="A949" s="8"/>
      <c r="B949" s="87"/>
    </row>
    <row r="950" spans="1:2" ht="12.75" hidden="1">
      <c r="A950" s="8"/>
      <c r="B950" s="87"/>
    </row>
    <row r="951" spans="1:2" ht="12.75" hidden="1">
      <c r="A951" s="8"/>
      <c r="B951" s="87"/>
    </row>
    <row r="952" spans="1:2" ht="12.75" hidden="1">
      <c r="A952" s="8"/>
      <c r="B952" s="87"/>
    </row>
    <row r="953" spans="1:2" ht="12.75" hidden="1">
      <c r="A953" s="8"/>
      <c r="B953" s="87"/>
    </row>
    <row r="954" spans="1:2" ht="12.75" hidden="1">
      <c r="A954" s="8"/>
      <c r="B954" s="87"/>
    </row>
    <row r="955" spans="1:2" ht="12.75" hidden="1">
      <c r="A955" s="8"/>
      <c r="B955" s="87"/>
    </row>
    <row r="956" spans="1:2" ht="12.75" hidden="1">
      <c r="A956" s="8"/>
      <c r="B956" s="87"/>
    </row>
    <row r="957" spans="1:2" ht="12.75" hidden="1">
      <c r="A957" s="8"/>
      <c r="B957" s="87"/>
    </row>
    <row r="958" spans="1:2" ht="12.75" hidden="1">
      <c r="A958" s="8"/>
      <c r="B958" s="87"/>
    </row>
    <row r="959" spans="1:2" ht="12.75" hidden="1">
      <c r="A959" s="8"/>
      <c r="B959" s="87"/>
    </row>
    <row r="960" spans="1:2" ht="12.75" hidden="1">
      <c r="A960" s="8"/>
      <c r="B960" s="87"/>
    </row>
    <row r="961" spans="1:2" ht="12.75" hidden="1">
      <c r="A961" s="8"/>
      <c r="B961" s="87"/>
    </row>
    <row r="962" spans="1:2" ht="12.75" hidden="1">
      <c r="A962" s="8"/>
      <c r="B962" s="87"/>
    </row>
    <row r="963" spans="1:2" ht="12.75" hidden="1">
      <c r="A963" s="8"/>
      <c r="B963" s="87"/>
    </row>
    <row r="964" spans="1:2" ht="12.75" hidden="1">
      <c r="A964" s="8"/>
      <c r="B964" s="87"/>
    </row>
    <row r="965" spans="1:2" ht="12.75" hidden="1">
      <c r="A965" s="8"/>
      <c r="B965" s="87"/>
    </row>
    <row r="966" spans="1:2" ht="12.75" hidden="1">
      <c r="A966" s="8"/>
      <c r="B966" s="87"/>
    </row>
    <row r="967" spans="1:2" ht="12.75" hidden="1">
      <c r="A967" s="8"/>
      <c r="B967" s="87"/>
    </row>
    <row r="968" spans="1:2" ht="12.75" hidden="1">
      <c r="A968" s="8"/>
      <c r="B968" s="87"/>
    </row>
    <row r="969" spans="1:2" ht="12.75" hidden="1">
      <c r="A969" s="8"/>
      <c r="B969" s="87"/>
    </row>
    <row r="970" spans="1:2" ht="12.75" hidden="1">
      <c r="A970" s="8"/>
      <c r="B970" s="87"/>
    </row>
    <row r="971" spans="1:2" ht="12.75" hidden="1">
      <c r="A971" s="8"/>
      <c r="B971" s="87"/>
    </row>
    <row r="972" spans="1:2" ht="12.75" hidden="1">
      <c r="A972" s="8"/>
      <c r="B972" s="87"/>
    </row>
    <row r="973" spans="1:2" ht="12.75" hidden="1">
      <c r="A973" s="8"/>
      <c r="B973" s="87"/>
    </row>
    <row r="974" spans="1:2" ht="12.75" hidden="1">
      <c r="A974" s="8"/>
      <c r="B974" s="87"/>
    </row>
    <row r="975" spans="1:2" ht="12.75" hidden="1">
      <c r="A975" s="8"/>
      <c r="B975" s="87"/>
    </row>
    <row r="976" spans="1:2" ht="12.75" hidden="1">
      <c r="A976" s="8"/>
      <c r="B976" s="87"/>
    </row>
    <row r="977" spans="1:2" ht="12.75" hidden="1">
      <c r="A977" s="8"/>
      <c r="B977" s="87"/>
    </row>
    <row r="978" spans="1:2" ht="12.75" hidden="1">
      <c r="A978" s="8"/>
      <c r="B978" s="87"/>
    </row>
    <row r="979" spans="1:2" ht="12.75" hidden="1">
      <c r="A979" s="8"/>
      <c r="B979" s="87"/>
    </row>
    <row r="980" spans="1:2" ht="12.75" hidden="1">
      <c r="A980" s="8"/>
      <c r="B980" s="87"/>
    </row>
    <row r="981" spans="1:2" ht="12.75" hidden="1">
      <c r="A981" s="8"/>
      <c r="B981" s="87"/>
    </row>
    <row r="982" spans="1:2" ht="12.75" hidden="1">
      <c r="A982" s="8"/>
      <c r="B982" s="87"/>
    </row>
    <row r="983" spans="1:2" ht="12.75" hidden="1">
      <c r="A983" s="8"/>
      <c r="B983" s="87"/>
    </row>
    <row r="984" spans="1:2" ht="12.75" hidden="1">
      <c r="A984" s="8"/>
      <c r="B984" s="87"/>
    </row>
    <row r="985" spans="1:2" ht="12.75" hidden="1">
      <c r="A985" s="8"/>
      <c r="B985" s="87"/>
    </row>
    <row r="986" spans="1:2" ht="12.75" hidden="1">
      <c r="A986" s="8"/>
      <c r="B986" s="87"/>
    </row>
    <row r="987" spans="1:2" ht="12.75" hidden="1">
      <c r="A987" s="8"/>
      <c r="B987" s="87"/>
    </row>
    <row r="988" spans="1:2" ht="12.75" hidden="1">
      <c r="A988" s="8"/>
      <c r="B988" s="87"/>
    </row>
    <row r="989" spans="1:2" ht="12.75" hidden="1">
      <c r="A989" s="8"/>
      <c r="B989" s="87"/>
    </row>
    <row r="990" spans="1:2" ht="12.75" hidden="1">
      <c r="A990" s="8"/>
      <c r="B990" s="87"/>
    </row>
    <row r="991" spans="1:2" ht="12.75" hidden="1">
      <c r="A991" s="8"/>
      <c r="B991" s="87"/>
    </row>
    <row r="992" spans="1:2" ht="12.75" hidden="1">
      <c r="A992" s="8"/>
      <c r="B992" s="87"/>
    </row>
    <row r="993" spans="1:3" ht="12.75" hidden="1">
      <c r="A993" s="8"/>
      <c r="B993" s="87"/>
    </row>
    <row r="994" spans="1:3" ht="12.75" hidden="1">
      <c r="A994" s="8"/>
      <c r="B994" s="87"/>
    </row>
    <row r="995" spans="1:3" ht="12.75" hidden="1">
      <c r="A995" s="8"/>
      <c r="B995" s="87"/>
    </row>
    <row r="996" spans="1:3" ht="12.75" hidden="1">
      <c r="A996" s="8"/>
      <c r="B996" s="87"/>
    </row>
    <row r="997" spans="1:3" ht="12.75" hidden="1">
      <c r="A997" s="8"/>
      <c r="B997" s="87"/>
    </row>
    <row r="998" spans="1:3" ht="12.75" hidden="1">
      <c r="A998" s="8"/>
      <c r="B998" s="87"/>
    </row>
    <row r="999" spans="1:3" ht="12.75" hidden="1">
      <c r="A999" s="8"/>
      <c r="B999" s="87"/>
    </row>
    <row r="1000" spans="1:3" ht="12.75" hidden="1">
      <c r="A1000" s="8"/>
      <c r="B1000" s="87"/>
    </row>
    <row r="1001" spans="1:3" ht="15.75" customHeight="1">
      <c r="C1001" s="55"/>
    </row>
    <row r="1002" spans="1:3" ht="15.75" customHeight="1">
      <c r="C1002" s="55"/>
    </row>
    <row r="1003" spans="1:3" ht="15.75" customHeight="1"/>
    <row r="1004" spans="1:3" ht="15.75" customHeight="1"/>
  </sheetData>
  <sheetProtection algorithmName="SHA-512" hashValue="QKdhfIKUBQVSIBNASy9Kd6HXOsXgSwlZUQ74q3BI4TDg6/PXKuHDCeeZVFrHXxtOl3Oinzpfxk0MEFNcJLTIEQ==" saltValue="vodhrAF63201mkXBBCqKZw==" spinCount="100000" sheet="1" objects="1" scenarios="1" selectLockedCells="1"/>
  <protectedRanges>
    <protectedRange algorithmName="SHA-512" hashValue="gAZg5d5kYqursktuzGB74d2GrpcQ4YaavprDRO3iGAvaYqhcKB40qnNQ+moCB+j0V/k4rsqFVKn9ASSJ4Rapfw==" saltValue="WckMgauzLuhLPb/Z5e5eCQ==" spinCount="100000" sqref="B1:Q3" name="Range1"/>
    <protectedRange algorithmName="SHA-512" hashValue="s+nUXGqcmqCM+ebRjylzVxg4aWbWDTaMq/T+RNSnICPXS2FjdrYlg4V0uXIONON/YCB9+J9XM8oXe1mn6oK7iQ==" saltValue="+LY/8tX01uqkzfZBrxuiWA==" spinCount="100000" sqref="K4:M15 O12:Q13" name="Range2"/>
    <protectedRange algorithmName="SHA-512" hashValue="A/ebF7kbiaxqXK7X+xTtv8jWph0Wit1DKi1Ndlr80xIX4isKsTT/NO2wJOuO7wD0u0mM2P4zIeGuxvFjYx0WBQ==" saltValue="EEkxuxrwTXsl6mYj60etAQ==" spinCount="100000" sqref="O5:Q11 O14:Q18" name="Range3"/>
    <protectedRange algorithmName="SHA-512" hashValue="KGC1dnPSagvZZnkEWqp5msrepsPlh0XzNmI8GpUwoJXaRA1huYfyNsYsrq/5SNX6Fyhfz8fUqIDnA7GJVQ+KKg==" saltValue="TGsICT7ADka56vpekqAM/A==" spinCount="100000" sqref="B9:H10" name="Range4"/>
    <protectedRange algorithmName="SHA-512" hashValue="iM6TiK1Z0WfY/jxl2cb5mmXrZGCnm7m7K+kM4tpxWLr5AYONynY3A1+gq44KzOC1Xz28qS+xwEDYyGCtKp3zfg==" saltValue="1qbX0H3A8IGiqt8qTrw1XQ==" spinCount="100000" sqref="A20 B17:M19 B23:M29 L20:M22" name="Range5"/>
    <protectedRange algorithmName="SHA-512" hashValue="iM6TiK1Z0WfY/jxl2cb5mmXrZGCnm7m7K+kM4tpxWLr5AYONynY3A1+gq44KzOC1Xz28qS+xwEDYyGCtKp3zfg==" saltValue="1qbX0H3A8IGiqt8qTrw1XQ==" spinCount="100000" sqref="B20:K22" name="Range5_1"/>
  </protectedRanges>
  <mergeCells count="54">
    <mergeCell ref="H15:I15"/>
    <mergeCell ref="H16:I16"/>
    <mergeCell ref="H17:I18"/>
    <mergeCell ref="C24:G24"/>
    <mergeCell ref="B12:C12"/>
    <mergeCell ref="G12:H12"/>
    <mergeCell ref="K12:L12"/>
    <mergeCell ref="O12:P12"/>
    <mergeCell ref="B13:C13"/>
    <mergeCell ref="G13:H13"/>
    <mergeCell ref="K13:L13"/>
    <mergeCell ref="O13:P13"/>
    <mergeCell ref="D12:E13"/>
    <mergeCell ref="I12:J13"/>
    <mergeCell ref="O9:P9"/>
    <mergeCell ref="B10:C10"/>
    <mergeCell ref="D10:E10"/>
    <mergeCell ref="G10:H10"/>
    <mergeCell ref="K10:L10"/>
    <mergeCell ref="O10:P10"/>
    <mergeCell ref="K9:L9"/>
    <mergeCell ref="B8:E8"/>
    <mergeCell ref="G8:J8"/>
    <mergeCell ref="B9:C9"/>
    <mergeCell ref="D9:E9"/>
    <mergeCell ref="G9:H9"/>
    <mergeCell ref="O6:P6"/>
    <mergeCell ref="B7:C7"/>
    <mergeCell ref="D7:E7"/>
    <mergeCell ref="G7:H7"/>
    <mergeCell ref="K7:L7"/>
    <mergeCell ref="O7:P7"/>
    <mergeCell ref="K6:L6"/>
    <mergeCell ref="B5:E5"/>
    <mergeCell ref="G5:J5"/>
    <mergeCell ref="B6:C6"/>
    <mergeCell ref="D6:E6"/>
    <mergeCell ref="G6:H6"/>
    <mergeCell ref="B3:C3"/>
    <mergeCell ref="D3:E3"/>
    <mergeCell ref="G3:H3"/>
    <mergeCell ref="K3:L3"/>
    <mergeCell ref="O3:P3"/>
    <mergeCell ref="B4:C4"/>
    <mergeCell ref="D4:E4"/>
    <mergeCell ref="G4:H4"/>
    <mergeCell ref="K4:L4"/>
    <mergeCell ref="O4:P4"/>
    <mergeCell ref="B1:E1"/>
    <mergeCell ref="G1:I1"/>
    <mergeCell ref="K1:M1"/>
    <mergeCell ref="O1:Q1"/>
    <mergeCell ref="B2:E2"/>
    <mergeCell ref="G2:J2"/>
  </mergeCells>
  <pageMargins left="0.7" right="0.7" top="0.75" bottom="0.75" header="0.3" footer="0.3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FF00"/>
    <outlinePr summaryBelow="0" summaryRight="0"/>
  </sheetPr>
  <dimension ref="A1:S1004"/>
  <sheetViews>
    <sheetView showGridLines="0" showRowColHeaders="0" topLeftCell="B1" zoomScale="102" zoomScaleNormal="102" workbookViewId="0">
      <selection activeCell="B7" sqref="B7:C7"/>
    </sheetView>
  </sheetViews>
  <sheetFormatPr defaultColWidth="0" defaultRowHeight="15.75" customHeight="1" zeroHeight="1"/>
  <cols>
    <col min="1" max="1" width="1.42578125" hidden="1" customWidth="1"/>
    <col min="2" max="2" width="14.5703125" customWidth="1"/>
    <col min="3" max="3" width="15.5703125" customWidth="1"/>
    <col min="4" max="5" width="14.5703125" customWidth="1"/>
    <col min="6" max="6" width="1.85546875" customWidth="1"/>
    <col min="7" max="7" width="20" customWidth="1"/>
    <col min="8" max="8" width="8.28515625" customWidth="1"/>
    <col min="9" max="9" width="26.42578125" customWidth="1"/>
    <col min="10" max="10" width="2.5703125" customWidth="1"/>
    <col min="11" max="11" width="14.5703125" customWidth="1"/>
    <col min="12" max="12" width="7.7109375" customWidth="1"/>
    <col min="13" max="13" width="21" customWidth="1"/>
    <col min="14" max="14" width="1.42578125" customWidth="1"/>
    <col min="15" max="15" width="18.85546875" customWidth="1"/>
    <col min="16" max="16" width="3.5703125" customWidth="1"/>
    <col min="17" max="17" width="20.28515625" customWidth="1"/>
    <col min="18" max="29" width="14.5703125" hidden="1" customWidth="1"/>
    <col min="30" max="16384" width="14.5703125" hidden="1"/>
  </cols>
  <sheetData>
    <row r="1" spans="1:19" ht="23.25">
      <c r="A1" s="1"/>
      <c r="B1" s="564" t="s">
        <v>117</v>
      </c>
      <c r="C1" s="565"/>
      <c r="D1" s="565"/>
      <c r="E1" s="565"/>
      <c r="G1" s="564" t="s">
        <v>118</v>
      </c>
      <c r="H1" s="564"/>
      <c r="I1" s="564"/>
      <c r="K1" s="566" t="s">
        <v>119</v>
      </c>
      <c r="L1" s="566"/>
      <c r="M1" s="566"/>
      <c r="O1" s="564" t="s">
        <v>120</v>
      </c>
      <c r="P1" s="565"/>
      <c r="Q1" s="565"/>
    </row>
    <row r="2" spans="1:19" ht="4.5" customHeight="1">
      <c r="A2" s="3"/>
      <c r="B2" s="409"/>
      <c r="C2" s="376"/>
      <c r="D2" s="376"/>
      <c r="E2" s="376"/>
      <c r="G2" s="409"/>
      <c r="H2" s="376"/>
      <c r="I2" s="376"/>
      <c r="J2" s="376"/>
    </row>
    <row r="3" spans="1:19" ht="18">
      <c r="A3" s="2"/>
      <c r="B3" s="417" t="s">
        <v>38</v>
      </c>
      <c r="C3" s="399"/>
      <c r="D3" s="417" t="s">
        <v>121</v>
      </c>
      <c r="E3" s="399"/>
      <c r="G3" s="384" t="s">
        <v>38</v>
      </c>
      <c r="H3" s="548"/>
      <c r="I3" s="149" t="s">
        <v>121</v>
      </c>
      <c r="J3" s="104"/>
      <c r="K3" s="384" t="s">
        <v>38</v>
      </c>
      <c r="L3" s="399"/>
      <c r="M3" s="149" t="s">
        <v>122</v>
      </c>
      <c r="O3" s="556" t="s">
        <v>38</v>
      </c>
      <c r="P3" s="556"/>
      <c r="Q3" s="163" t="s">
        <v>122</v>
      </c>
    </row>
    <row r="4" spans="1:19" ht="23.25">
      <c r="A4" s="150"/>
      <c r="B4" s="413">
        <v>47396</v>
      </c>
      <c r="C4" s="572"/>
      <c r="D4" s="557">
        <f>(B10/B13)*B4-B4-D10</f>
        <v>-47296</v>
      </c>
      <c r="E4" s="558"/>
      <c r="G4" s="561">
        <v>12275</v>
      </c>
      <c r="H4" s="573"/>
      <c r="I4" s="85">
        <f>(G10/G13)*G4+G4-I10</f>
        <v>12258.282142857142</v>
      </c>
      <c r="J4" s="86"/>
      <c r="K4" s="561">
        <v>50300</v>
      </c>
      <c r="L4" s="540"/>
      <c r="M4" s="164">
        <v>52700</v>
      </c>
      <c r="O4" s="562">
        <v>5</v>
      </c>
      <c r="P4" s="563"/>
      <c r="Q4" s="165">
        <v>1</v>
      </c>
    </row>
    <row r="5" spans="1:19" ht="23.25">
      <c r="A5" s="3"/>
      <c r="B5" s="409"/>
      <c r="C5" s="376"/>
      <c r="D5" s="376"/>
      <c r="E5" s="376"/>
      <c r="G5" s="409"/>
      <c r="H5" s="549"/>
      <c r="I5" s="549"/>
      <c r="J5" s="549"/>
      <c r="K5" s="13"/>
      <c r="L5" s="13"/>
      <c r="O5" s="87"/>
      <c r="P5" s="87"/>
      <c r="Q5" s="87"/>
    </row>
    <row r="6" spans="1:19" ht="18">
      <c r="A6" s="4"/>
      <c r="B6" s="384" t="s">
        <v>123</v>
      </c>
      <c r="C6" s="399"/>
      <c r="D6" s="384" t="s">
        <v>36</v>
      </c>
      <c r="E6" s="399"/>
      <c r="G6" s="384" t="s">
        <v>123</v>
      </c>
      <c r="H6" s="548"/>
      <c r="I6" s="149" t="s">
        <v>36</v>
      </c>
      <c r="J6" s="149"/>
      <c r="K6" s="384" t="s">
        <v>123</v>
      </c>
      <c r="L6" s="548"/>
      <c r="M6" s="149" t="s">
        <v>124</v>
      </c>
      <c r="O6" s="384" t="s">
        <v>123</v>
      </c>
      <c r="P6" s="384"/>
      <c r="Q6" s="149" t="s">
        <v>124</v>
      </c>
    </row>
    <row r="7" spans="1:19" ht="23.25">
      <c r="A7" s="6"/>
      <c r="B7" s="400">
        <v>10</v>
      </c>
      <c r="C7" s="401"/>
      <c r="D7" s="567">
        <f>B7*B4/B10</f>
        <v>473.96</v>
      </c>
      <c r="E7" s="568"/>
      <c r="G7" s="552">
        <v>0.35</v>
      </c>
      <c r="H7" s="553"/>
      <c r="I7" s="88">
        <f>G4*G7/G10</f>
        <v>85.924999999999997</v>
      </c>
      <c r="J7" s="167"/>
      <c r="K7" s="545">
        <v>7.4999999999999997E-2</v>
      </c>
      <c r="L7" s="540"/>
      <c r="M7" s="89">
        <f>(M4*K7)-(K4*K7)</f>
        <v>180</v>
      </c>
      <c r="O7" s="554">
        <v>36</v>
      </c>
      <c r="P7" s="555"/>
      <c r="Q7" s="90">
        <f>(O4*O7)-(Q4*O7)</f>
        <v>144</v>
      </c>
    </row>
    <row r="8" spans="1:19" ht="23.25">
      <c r="A8" s="3"/>
      <c r="B8" s="409"/>
      <c r="C8" s="376"/>
      <c r="D8" s="376"/>
      <c r="E8" s="376"/>
      <c r="G8" s="409"/>
      <c r="H8" s="549"/>
      <c r="I8" s="549"/>
      <c r="J8" s="549"/>
      <c r="K8" s="13"/>
      <c r="L8" s="13"/>
      <c r="M8" s="91"/>
      <c r="O8" s="87"/>
      <c r="P8" s="87"/>
      <c r="Q8" s="87"/>
    </row>
    <row r="9" spans="1:19" ht="18">
      <c r="A9" s="4"/>
      <c r="B9" s="384" t="s">
        <v>125</v>
      </c>
      <c r="C9" s="399"/>
      <c r="D9" s="384" t="s">
        <v>126</v>
      </c>
      <c r="E9" s="399"/>
      <c r="G9" s="384" t="s">
        <v>125</v>
      </c>
      <c r="H9" s="548"/>
      <c r="I9" s="149" t="s">
        <v>126</v>
      </c>
      <c r="J9" s="149"/>
      <c r="K9" s="384" t="s">
        <v>36</v>
      </c>
      <c r="L9" s="548"/>
      <c r="M9" s="149" t="s">
        <v>127</v>
      </c>
      <c r="O9" s="384" t="s">
        <v>36</v>
      </c>
      <c r="P9" s="384"/>
      <c r="Q9" s="163" t="s">
        <v>127</v>
      </c>
    </row>
    <row r="10" spans="1:19" ht="23.25">
      <c r="A10" s="150"/>
      <c r="B10" s="539">
        <v>1000</v>
      </c>
      <c r="C10" s="540"/>
      <c r="D10" s="541" t="b">
        <f>IF(B13&lt;=10000,B4*1.3%,IF(B13=10001&lt;50000,B4*2%))</f>
        <v>0</v>
      </c>
      <c r="E10" s="542"/>
      <c r="G10" s="543">
        <v>50</v>
      </c>
      <c r="H10" s="544"/>
      <c r="I10" s="92">
        <f>IF(G13&lt;=10000,G4*1.3%,IF(G13=10001&lt;50000,G4*2%))</f>
        <v>159.57500000000002</v>
      </c>
      <c r="J10" s="167"/>
      <c r="K10" s="545">
        <v>5</v>
      </c>
      <c r="L10" s="540"/>
      <c r="M10" s="89">
        <f>K7*K4*(1/K10)</f>
        <v>754.5</v>
      </c>
      <c r="O10" s="546">
        <v>28</v>
      </c>
      <c r="P10" s="547"/>
      <c r="Q10" s="93">
        <v>6.4285714285714279</v>
      </c>
    </row>
    <row r="11" spans="1:19" ht="12.75" customHeight="1">
      <c r="A11" s="7"/>
      <c r="B11" s="168"/>
      <c r="C11" s="94"/>
      <c r="D11" s="94"/>
      <c r="E11" s="94"/>
      <c r="G11" s="95"/>
      <c r="K11" s="96"/>
      <c r="L11" s="96"/>
      <c r="M11" s="97"/>
      <c r="O11" s="169"/>
      <c r="P11" s="169"/>
      <c r="Q11" s="169"/>
    </row>
    <row r="12" spans="1:19" ht="21.75" customHeight="1">
      <c r="A12" s="7"/>
      <c r="B12" s="532" t="s">
        <v>55</v>
      </c>
      <c r="C12" s="532"/>
      <c r="D12" s="533" t="s">
        <v>131</v>
      </c>
      <c r="E12" s="533"/>
      <c r="G12" s="373" t="s">
        <v>55</v>
      </c>
      <c r="H12" s="373"/>
      <c r="I12" s="533" t="s">
        <v>131</v>
      </c>
      <c r="J12" s="533"/>
      <c r="K12" s="534" t="s">
        <v>55</v>
      </c>
      <c r="L12" s="399"/>
      <c r="M12" s="98" t="s">
        <v>129</v>
      </c>
      <c r="O12" s="534" t="s">
        <v>55</v>
      </c>
      <c r="P12" s="399"/>
      <c r="Q12" s="98" t="s">
        <v>129</v>
      </c>
    </row>
    <row r="13" spans="1:19" ht="23.45" customHeight="1">
      <c r="A13" s="7"/>
      <c r="B13" s="535">
        <f>B4*B7</f>
        <v>473960</v>
      </c>
      <c r="C13" s="535"/>
      <c r="D13" s="533"/>
      <c r="E13" s="533"/>
      <c r="G13" s="536">
        <f>G4*G7</f>
        <v>4296.25</v>
      </c>
      <c r="H13" s="536"/>
      <c r="I13" s="533"/>
      <c r="J13" s="533"/>
      <c r="K13" s="537">
        <f>K4*K7</f>
        <v>3772.5</v>
      </c>
      <c r="L13" s="538"/>
      <c r="M13" s="99">
        <f>(M7/K13)*K10</f>
        <v>0.23856858846918488</v>
      </c>
      <c r="O13" s="537">
        <f>O4*O7</f>
        <v>180</v>
      </c>
      <c r="P13" s="538"/>
      <c r="Q13" s="99">
        <f>Q7/(O4*O7)*O10</f>
        <v>22.400000000000002</v>
      </c>
    </row>
    <row r="14" spans="1:19" ht="18">
      <c r="A14" s="8"/>
      <c r="B14" s="13"/>
      <c r="C14" s="100"/>
      <c r="D14" s="101"/>
      <c r="E14" s="102"/>
      <c r="F14" s="102"/>
      <c r="G14" s="102"/>
      <c r="H14" s="103"/>
      <c r="I14" s="103"/>
      <c r="J14" s="103"/>
      <c r="K14" s="103"/>
      <c r="L14" s="101"/>
      <c r="M14" s="104"/>
      <c r="O14" s="103"/>
      <c r="P14" s="103"/>
      <c r="Q14" s="103"/>
      <c r="R14" s="4"/>
      <c r="S14" s="9"/>
    </row>
    <row r="15" spans="1:19" ht="23.25">
      <c r="A15" s="8"/>
      <c r="C15" s="105"/>
      <c r="D15" s="101"/>
      <c r="E15" s="106"/>
      <c r="F15" s="144"/>
      <c r="G15" s="145"/>
      <c r="H15" s="569"/>
      <c r="I15" s="569"/>
      <c r="K15" s="146"/>
      <c r="L15" s="101"/>
      <c r="M15" s="170"/>
      <c r="O15" s="108"/>
      <c r="P15" s="101"/>
      <c r="Q15" s="101"/>
      <c r="R15" s="83"/>
    </row>
    <row r="16" spans="1:19" ht="27.6" customHeight="1">
      <c r="A16" s="8"/>
      <c r="B16" s="87"/>
      <c r="C16" s="84"/>
      <c r="H16" s="570"/>
      <c r="I16" s="570"/>
      <c r="O16" s="109"/>
      <c r="P16" s="109"/>
      <c r="Q16" s="109"/>
    </row>
    <row r="17" spans="1:17" ht="17.45" customHeight="1">
      <c r="A17" s="8"/>
      <c r="B17" s="13"/>
      <c r="E17" s="102"/>
      <c r="F17" s="147"/>
      <c r="G17" s="147"/>
      <c r="H17" s="571"/>
      <c r="I17" s="571"/>
      <c r="J17" s="10"/>
      <c r="K17" s="10"/>
      <c r="L17" s="10"/>
      <c r="M17" s="10"/>
      <c r="O17" s="171"/>
      <c r="P17" s="101"/>
      <c r="Q17" s="101"/>
    </row>
    <row r="18" spans="1:17" ht="20.25" customHeight="1">
      <c r="A18" s="8"/>
      <c r="E18" s="110"/>
      <c r="F18" s="148"/>
      <c r="G18" s="148"/>
      <c r="H18" s="571"/>
      <c r="I18" s="571"/>
      <c r="O18" s="111"/>
      <c r="P18" s="172"/>
      <c r="Q18" s="112"/>
    </row>
    <row r="19" spans="1:17" ht="21" customHeight="1">
      <c r="A19" s="8"/>
      <c r="E19" s="113"/>
      <c r="F19" s="113"/>
      <c r="G19" s="102" t="s">
        <v>132</v>
      </c>
      <c r="H19" s="102"/>
      <c r="I19" s="102"/>
      <c r="J19" s="102"/>
      <c r="K19" s="102"/>
      <c r="L19" s="115"/>
      <c r="O19" s="116"/>
      <c r="P19" s="116"/>
      <c r="Q19" s="117"/>
    </row>
    <row r="20" spans="1:17" ht="23.25" customHeight="1">
      <c r="A20" s="79" t="s">
        <v>63</v>
      </c>
      <c r="B20" s="120"/>
      <c r="C20" s="120"/>
      <c r="D20" s="120"/>
      <c r="E20" s="121"/>
      <c r="F20" s="121"/>
      <c r="G20" s="102"/>
      <c r="H20" s="102"/>
      <c r="I20" s="102"/>
      <c r="J20" s="102"/>
      <c r="K20" s="102"/>
      <c r="L20" s="115"/>
      <c r="M20" s="80"/>
      <c r="N20" s="80"/>
      <c r="O20" s="118"/>
      <c r="P20" s="119"/>
      <c r="Q20" s="112"/>
    </row>
    <row r="21" spans="1:17" ht="18.600000000000001" customHeight="1">
      <c r="A21" s="8"/>
      <c r="B21" s="158" t="s">
        <v>65</v>
      </c>
      <c r="C21" s="55" t="s">
        <v>133</v>
      </c>
      <c r="D21" s="122"/>
      <c r="E21" s="123"/>
      <c r="F21" s="123"/>
      <c r="G21" s="123"/>
      <c r="H21" s="82"/>
      <c r="I21" s="82"/>
      <c r="J21" s="82"/>
      <c r="K21" s="82"/>
      <c r="L21" s="82"/>
      <c r="M21" s="124"/>
      <c r="O21" s="174"/>
      <c r="P21" s="174"/>
      <c r="Q21" s="174"/>
    </row>
    <row r="22" spans="1:17" ht="23.25">
      <c r="A22" s="8"/>
      <c r="B22" s="158"/>
      <c r="C22" s="55"/>
      <c r="G22" s="10"/>
      <c r="H22" s="10"/>
      <c r="I22" s="10"/>
      <c r="J22" s="10"/>
      <c r="K22" s="10"/>
      <c r="L22" s="10"/>
      <c r="M22" s="10"/>
      <c r="O22" s="96"/>
      <c r="P22" s="96"/>
      <c r="Q22" s="96"/>
    </row>
    <row r="23" spans="1:17" ht="23.25">
      <c r="A23" s="8"/>
      <c r="B23" s="158"/>
      <c r="C23" s="56"/>
      <c r="G23" s="10"/>
      <c r="H23" s="10"/>
      <c r="I23" s="10"/>
      <c r="J23" s="10"/>
      <c r="K23" s="10"/>
      <c r="L23" s="10"/>
      <c r="M23" s="10"/>
    </row>
    <row r="24" spans="1:17" ht="17.45" customHeight="1">
      <c r="A24" s="8"/>
      <c r="B24" s="158"/>
      <c r="C24" s="368"/>
      <c r="D24" s="368"/>
      <c r="E24" s="368"/>
      <c r="F24" s="368"/>
      <c r="G24" s="368"/>
    </row>
    <row r="25" spans="1:17" ht="15" customHeight="1">
      <c r="A25" s="8"/>
      <c r="B25" s="158"/>
      <c r="C25" s="56"/>
    </row>
    <row r="26" spans="1:17" ht="12.75">
      <c r="A26" s="8"/>
      <c r="B26" s="158"/>
      <c r="C26" s="56"/>
    </row>
    <row r="27" spans="1:17" ht="12.75">
      <c r="A27" s="8"/>
      <c r="B27" s="87"/>
      <c r="C27" s="56"/>
    </row>
    <row r="28" spans="1:17" ht="12.75">
      <c r="A28" s="8"/>
      <c r="B28" s="87"/>
      <c r="C28" s="56"/>
    </row>
    <row r="29" spans="1:17" ht="12.75">
      <c r="A29" s="8"/>
      <c r="B29" s="87"/>
      <c r="C29" s="56"/>
    </row>
    <row r="30" spans="1:17" ht="12.75">
      <c r="A30" s="8"/>
      <c r="B30" s="87"/>
      <c r="C30" s="56"/>
    </row>
    <row r="31" spans="1:17" ht="12.75" hidden="1">
      <c r="A31" s="8"/>
      <c r="B31" s="87"/>
    </row>
    <row r="32" spans="1:17" ht="12.75" hidden="1">
      <c r="A32" s="8"/>
      <c r="B32" s="87"/>
    </row>
    <row r="33" spans="1:8" ht="12.75" hidden="1">
      <c r="A33" s="8"/>
      <c r="B33" s="87"/>
    </row>
    <row r="34" spans="1:8" ht="12.75" hidden="1">
      <c r="A34" s="8"/>
      <c r="B34" s="87"/>
    </row>
    <row r="35" spans="1:8" ht="12.75" hidden="1">
      <c r="A35" s="8"/>
      <c r="B35" s="87"/>
      <c r="H35" s="13"/>
    </row>
    <row r="36" spans="1:8" ht="12.75" hidden="1">
      <c r="A36" s="8"/>
      <c r="B36" s="87"/>
    </row>
    <row r="37" spans="1:8" ht="12.75" hidden="1">
      <c r="A37" s="8"/>
      <c r="B37" s="87"/>
    </row>
    <row r="38" spans="1:8" ht="12.75" hidden="1">
      <c r="A38" s="8"/>
      <c r="B38" s="87"/>
    </row>
    <row r="39" spans="1:8" ht="12.75" hidden="1">
      <c r="A39" s="8"/>
      <c r="B39" s="87"/>
    </row>
    <row r="40" spans="1:8" ht="12.75" hidden="1">
      <c r="A40" s="8"/>
      <c r="B40" s="87"/>
    </row>
    <row r="41" spans="1:8" ht="12.75" hidden="1">
      <c r="A41" s="8"/>
      <c r="B41" s="87"/>
    </row>
    <row r="42" spans="1:8" ht="12.75" hidden="1">
      <c r="A42" s="8"/>
      <c r="B42" s="87"/>
    </row>
    <row r="43" spans="1:8" ht="12.75" hidden="1">
      <c r="A43" s="8"/>
      <c r="B43" s="87"/>
    </row>
    <row r="44" spans="1:8" ht="12.75" hidden="1">
      <c r="A44" s="8"/>
      <c r="B44" s="87"/>
    </row>
    <row r="45" spans="1:8" ht="12.75" hidden="1">
      <c r="A45" s="8"/>
      <c r="B45" s="87"/>
    </row>
    <row r="46" spans="1:8" ht="12.75" hidden="1">
      <c r="A46" s="8"/>
      <c r="B46" s="87"/>
    </row>
    <row r="47" spans="1:8" ht="12.75" hidden="1">
      <c r="A47" s="8"/>
      <c r="B47" s="87"/>
    </row>
    <row r="48" spans="1:8" ht="12.75" hidden="1">
      <c r="A48" s="8"/>
      <c r="B48" s="87"/>
    </row>
    <row r="49" spans="1:2" ht="12.75" hidden="1">
      <c r="A49" s="8"/>
      <c r="B49" s="87"/>
    </row>
    <row r="50" spans="1:2" ht="12.75" hidden="1">
      <c r="A50" s="8"/>
      <c r="B50" s="87"/>
    </row>
    <row r="51" spans="1:2" ht="12.75" hidden="1">
      <c r="A51" s="8"/>
      <c r="B51" s="87"/>
    </row>
    <row r="52" spans="1:2" ht="12.75" hidden="1">
      <c r="A52" s="8"/>
      <c r="B52" s="87"/>
    </row>
    <row r="53" spans="1:2" ht="12.75" hidden="1">
      <c r="A53" s="8"/>
      <c r="B53" s="87"/>
    </row>
    <row r="54" spans="1:2" ht="12.75" hidden="1">
      <c r="A54" s="8"/>
      <c r="B54" s="87"/>
    </row>
    <row r="55" spans="1:2" ht="12.75" hidden="1">
      <c r="A55" s="8"/>
      <c r="B55" s="87"/>
    </row>
    <row r="56" spans="1:2" ht="12.75" hidden="1">
      <c r="A56" s="8"/>
      <c r="B56" s="87"/>
    </row>
    <row r="57" spans="1:2" ht="12.75" hidden="1">
      <c r="A57" s="8"/>
      <c r="B57" s="87"/>
    </row>
    <row r="58" spans="1:2" ht="12.75" hidden="1">
      <c r="A58" s="8"/>
      <c r="B58" s="87"/>
    </row>
    <row r="59" spans="1:2" ht="12.75" hidden="1">
      <c r="A59" s="8"/>
      <c r="B59" s="87"/>
    </row>
    <row r="60" spans="1:2" ht="12.75" hidden="1">
      <c r="A60" s="8"/>
      <c r="B60" s="87"/>
    </row>
    <row r="61" spans="1:2" ht="12.75" hidden="1">
      <c r="A61" s="8"/>
      <c r="B61" s="87"/>
    </row>
    <row r="62" spans="1:2" ht="12.75" hidden="1">
      <c r="A62" s="8"/>
      <c r="B62" s="87"/>
    </row>
    <row r="63" spans="1:2" ht="12.75" hidden="1">
      <c r="A63" s="8"/>
      <c r="B63" s="87"/>
    </row>
    <row r="64" spans="1:2" ht="12.75" hidden="1">
      <c r="A64" s="8"/>
      <c r="B64" s="87"/>
    </row>
    <row r="65" spans="1:2" ht="12.75" hidden="1">
      <c r="A65" s="8"/>
      <c r="B65" s="87"/>
    </row>
    <row r="66" spans="1:2" ht="12.75" hidden="1">
      <c r="A66" s="8"/>
      <c r="B66" s="87"/>
    </row>
    <row r="67" spans="1:2" ht="12.75" hidden="1">
      <c r="A67" s="8"/>
      <c r="B67" s="87"/>
    </row>
    <row r="68" spans="1:2" ht="12.75" hidden="1">
      <c r="A68" s="8"/>
      <c r="B68" s="87"/>
    </row>
    <row r="69" spans="1:2" ht="12.75" hidden="1">
      <c r="A69" s="8"/>
      <c r="B69" s="87"/>
    </row>
    <row r="70" spans="1:2" ht="12.75" hidden="1">
      <c r="A70" s="8"/>
      <c r="B70" s="87"/>
    </row>
    <row r="71" spans="1:2" ht="12.75" hidden="1">
      <c r="A71" s="8"/>
      <c r="B71" s="87"/>
    </row>
    <row r="72" spans="1:2" ht="12.75" hidden="1">
      <c r="A72" s="8"/>
      <c r="B72" s="87"/>
    </row>
    <row r="73" spans="1:2" ht="12.75" hidden="1">
      <c r="A73" s="8"/>
      <c r="B73" s="87"/>
    </row>
    <row r="74" spans="1:2" ht="12.75" hidden="1">
      <c r="A74" s="8"/>
      <c r="B74" s="87"/>
    </row>
    <row r="75" spans="1:2" ht="12.75" hidden="1">
      <c r="A75" s="8"/>
      <c r="B75" s="87"/>
    </row>
    <row r="76" spans="1:2" ht="12.75" hidden="1">
      <c r="A76" s="8"/>
      <c r="B76" s="87"/>
    </row>
    <row r="77" spans="1:2" ht="12.75" hidden="1">
      <c r="A77" s="8"/>
      <c r="B77" s="87"/>
    </row>
    <row r="78" spans="1:2" ht="12.75" hidden="1">
      <c r="A78" s="8"/>
      <c r="B78" s="87"/>
    </row>
    <row r="79" spans="1:2" ht="12.75" hidden="1">
      <c r="A79" s="8"/>
      <c r="B79" s="87"/>
    </row>
    <row r="80" spans="1:2" ht="12.75" hidden="1">
      <c r="A80" s="8"/>
      <c r="B80" s="87"/>
    </row>
    <row r="81" spans="1:2" ht="12.75" hidden="1">
      <c r="A81" s="8"/>
      <c r="B81" s="87"/>
    </row>
    <row r="82" spans="1:2" ht="12.75" hidden="1">
      <c r="A82" s="8"/>
      <c r="B82" s="87"/>
    </row>
    <row r="83" spans="1:2" ht="12.75" hidden="1">
      <c r="A83" s="8"/>
      <c r="B83" s="87"/>
    </row>
    <row r="84" spans="1:2" ht="12.75" hidden="1">
      <c r="A84" s="8"/>
      <c r="B84" s="87"/>
    </row>
    <row r="85" spans="1:2" ht="12.75" hidden="1">
      <c r="A85" s="8"/>
      <c r="B85" s="87"/>
    </row>
    <row r="86" spans="1:2" ht="12.75" hidden="1">
      <c r="A86" s="8"/>
      <c r="B86" s="87"/>
    </row>
    <row r="87" spans="1:2" ht="12.75" hidden="1">
      <c r="A87" s="8"/>
      <c r="B87" s="87"/>
    </row>
    <row r="88" spans="1:2" ht="12.75" hidden="1">
      <c r="A88" s="8"/>
      <c r="B88" s="87"/>
    </row>
    <row r="89" spans="1:2" ht="12.75" hidden="1">
      <c r="A89" s="8"/>
      <c r="B89" s="87"/>
    </row>
    <row r="90" spans="1:2" ht="12.75" hidden="1">
      <c r="A90" s="8"/>
      <c r="B90" s="87"/>
    </row>
    <row r="91" spans="1:2" ht="12.75" hidden="1">
      <c r="A91" s="8"/>
      <c r="B91" s="87"/>
    </row>
    <row r="92" spans="1:2" ht="12.75" hidden="1">
      <c r="A92" s="8"/>
      <c r="B92" s="87"/>
    </row>
    <row r="93" spans="1:2" ht="12.75" hidden="1">
      <c r="A93" s="8"/>
      <c r="B93" s="87"/>
    </row>
    <row r="94" spans="1:2" ht="12.75" hidden="1">
      <c r="A94" s="8"/>
      <c r="B94" s="87"/>
    </row>
    <row r="95" spans="1:2" ht="12.75" hidden="1">
      <c r="A95" s="8"/>
      <c r="B95" s="87"/>
    </row>
    <row r="96" spans="1:2" ht="12.75" hidden="1">
      <c r="A96" s="8"/>
      <c r="B96" s="87"/>
    </row>
    <row r="97" spans="1:2" ht="12.75" hidden="1">
      <c r="A97" s="8"/>
      <c r="B97" s="87"/>
    </row>
    <row r="98" spans="1:2" ht="12.75" hidden="1">
      <c r="A98" s="8"/>
      <c r="B98" s="87"/>
    </row>
    <row r="99" spans="1:2" ht="12.75" hidden="1">
      <c r="A99" s="8"/>
      <c r="B99" s="87"/>
    </row>
    <row r="100" spans="1:2" ht="12.75" hidden="1">
      <c r="A100" s="8"/>
      <c r="B100" s="87"/>
    </row>
    <row r="101" spans="1:2" ht="12.75" hidden="1">
      <c r="A101" s="8"/>
      <c r="B101" s="87"/>
    </row>
    <row r="102" spans="1:2" ht="12.75" hidden="1">
      <c r="A102" s="8"/>
      <c r="B102" s="87"/>
    </row>
    <row r="103" spans="1:2" ht="12.75" hidden="1">
      <c r="A103" s="8"/>
      <c r="B103" s="87"/>
    </row>
    <row r="104" spans="1:2" ht="12.75" hidden="1">
      <c r="A104" s="8"/>
      <c r="B104" s="87"/>
    </row>
    <row r="105" spans="1:2" ht="12.75" hidden="1">
      <c r="A105" s="8"/>
      <c r="B105" s="87"/>
    </row>
    <row r="106" spans="1:2" ht="12.75" hidden="1">
      <c r="A106" s="8"/>
      <c r="B106" s="87"/>
    </row>
    <row r="107" spans="1:2" ht="12.75" hidden="1">
      <c r="A107" s="8"/>
      <c r="B107" s="87"/>
    </row>
    <row r="108" spans="1:2" ht="12.75" hidden="1">
      <c r="A108" s="8"/>
      <c r="B108" s="87"/>
    </row>
    <row r="109" spans="1:2" ht="12.75" hidden="1">
      <c r="A109" s="8"/>
      <c r="B109" s="87"/>
    </row>
    <row r="110" spans="1:2" ht="12.75" hidden="1">
      <c r="A110" s="8"/>
      <c r="B110" s="87"/>
    </row>
    <row r="111" spans="1:2" ht="12.75" hidden="1">
      <c r="A111" s="8"/>
      <c r="B111" s="87"/>
    </row>
    <row r="112" spans="1:2" ht="12.75" hidden="1">
      <c r="A112" s="8"/>
      <c r="B112" s="87"/>
    </row>
    <row r="113" spans="1:2" ht="12.75" hidden="1">
      <c r="A113" s="8"/>
      <c r="B113" s="87"/>
    </row>
    <row r="114" spans="1:2" ht="12.75" hidden="1">
      <c r="A114" s="8"/>
      <c r="B114" s="87"/>
    </row>
    <row r="115" spans="1:2" ht="12.75" hidden="1">
      <c r="A115" s="8"/>
      <c r="B115" s="87"/>
    </row>
    <row r="116" spans="1:2" ht="12.75" hidden="1">
      <c r="A116" s="8"/>
      <c r="B116" s="87"/>
    </row>
    <row r="117" spans="1:2" ht="12.75" hidden="1">
      <c r="A117" s="8"/>
      <c r="B117" s="87"/>
    </row>
    <row r="118" spans="1:2" ht="12.75" hidden="1">
      <c r="A118" s="8"/>
      <c r="B118" s="87"/>
    </row>
    <row r="119" spans="1:2" ht="12.75" hidden="1">
      <c r="A119" s="8"/>
      <c r="B119" s="87"/>
    </row>
    <row r="120" spans="1:2" ht="12.75" hidden="1">
      <c r="A120" s="8"/>
      <c r="B120" s="87"/>
    </row>
    <row r="121" spans="1:2" ht="12.75" hidden="1">
      <c r="A121" s="8"/>
      <c r="B121" s="87"/>
    </row>
    <row r="122" spans="1:2" ht="12.75" hidden="1">
      <c r="A122" s="8"/>
      <c r="B122" s="87"/>
    </row>
    <row r="123" spans="1:2" ht="12.75" hidden="1">
      <c r="A123" s="8"/>
      <c r="B123" s="87"/>
    </row>
    <row r="124" spans="1:2" ht="12.75" hidden="1">
      <c r="A124" s="8"/>
      <c r="B124" s="87"/>
    </row>
    <row r="125" spans="1:2" ht="12.75" hidden="1">
      <c r="A125" s="8"/>
      <c r="B125" s="87"/>
    </row>
    <row r="126" spans="1:2" ht="12.75" hidden="1">
      <c r="A126" s="8"/>
      <c r="B126" s="87"/>
    </row>
    <row r="127" spans="1:2" ht="12.75" hidden="1">
      <c r="A127" s="8"/>
      <c r="B127" s="87"/>
    </row>
    <row r="128" spans="1:2" ht="12.75" hidden="1">
      <c r="A128" s="8"/>
      <c r="B128" s="87"/>
    </row>
    <row r="129" spans="1:2" ht="12.75" hidden="1">
      <c r="A129" s="8"/>
      <c r="B129" s="87"/>
    </row>
    <row r="130" spans="1:2" ht="12.75" hidden="1">
      <c r="A130" s="8"/>
      <c r="B130" s="87"/>
    </row>
    <row r="131" spans="1:2" ht="12.75" hidden="1">
      <c r="A131" s="8"/>
      <c r="B131" s="87"/>
    </row>
    <row r="132" spans="1:2" ht="12.75" hidden="1">
      <c r="A132" s="8"/>
      <c r="B132" s="87"/>
    </row>
    <row r="133" spans="1:2" ht="12.75" hidden="1">
      <c r="A133" s="8"/>
      <c r="B133" s="87"/>
    </row>
    <row r="134" spans="1:2" ht="12.75" hidden="1">
      <c r="A134" s="8"/>
      <c r="B134" s="87"/>
    </row>
    <row r="135" spans="1:2" ht="12.75" hidden="1">
      <c r="A135" s="8"/>
      <c r="B135" s="87"/>
    </row>
    <row r="136" spans="1:2" ht="12.75" hidden="1">
      <c r="A136" s="8"/>
      <c r="B136" s="87"/>
    </row>
    <row r="137" spans="1:2" ht="12.75" hidden="1">
      <c r="A137" s="8"/>
      <c r="B137" s="87"/>
    </row>
    <row r="138" spans="1:2" ht="12.75" hidden="1">
      <c r="A138" s="8"/>
      <c r="B138" s="87"/>
    </row>
    <row r="139" spans="1:2" ht="12.75" hidden="1">
      <c r="A139" s="8"/>
      <c r="B139" s="87"/>
    </row>
    <row r="140" spans="1:2" ht="12.75" hidden="1">
      <c r="A140" s="8"/>
      <c r="B140" s="87"/>
    </row>
    <row r="141" spans="1:2" ht="12.75" hidden="1">
      <c r="A141" s="8"/>
      <c r="B141" s="87"/>
    </row>
    <row r="142" spans="1:2" ht="12.75" hidden="1">
      <c r="A142" s="8"/>
      <c r="B142" s="87"/>
    </row>
    <row r="143" spans="1:2" ht="12.75" hidden="1">
      <c r="A143" s="8"/>
      <c r="B143" s="87"/>
    </row>
    <row r="144" spans="1:2" ht="12.75" hidden="1">
      <c r="A144" s="8"/>
      <c r="B144" s="87"/>
    </row>
    <row r="145" spans="1:2" ht="12.75" hidden="1">
      <c r="A145" s="8"/>
      <c r="B145" s="87"/>
    </row>
    <row r="146" spans="1:2" ht="12.75" hidden="1">
      <c r="A146" s="8"/>
      <c r="B146" s="87"/>
    </row>
    <row r="147" spans="1:2" ht="12.75" hidden="1">
      <c r="A147" s="8"/>
      <c r="B147" s="87"/>
    </row>
    <row r="148" spans="1:2" ht="12.75" hidden="1">
      <c r="A148" s="8"/>
      <c r="B148" s="87"/>
    </row>
    <row r="149" spans="1:2" ht="12.75" hidden="1">
      <c r="A149" s="8"/>
      <c r="B149" s="87"/>
    </row>
    <row r="150" spans="1:2" ht="12.75" hidden="1">
      <c r="A150" s="8"/>
      <c r="B150" s="87"/>
    </row>
    <row r="151" spans="1:2" ht="12.75" hidden="1">
      <c r="A151" s="8"/>
      <c r="B151" s="87"/>
    </row>
    <row r="152" spans="1:2" ht="12.75" hidden="1">
      <c r="A152" s="8"/>
      <c r="B152" s="87"/>
    </row>
    <row r="153" spans="1:2" ht="12.75" hidden="1">
      <c r="A153" s="8"/>
      <c r="B153" s="87"/>
    </row>
    <row r="154" spans="1:2" ht="12.75" hidden="1">
      <c r="A154" s="8"/>
      <c r="B154" s="87"/>
    </row>
    <row r="155" spans="1:2" ht="12.75" hidden="1">
      <c r="A155" s="8"/>
      <c r="B155" s="87"/>
    </row>
    <row r="156" spans="1:2" ht="12.75" hidden="1">
      <c r="A156" s="8"/>
      <c r="B156" s="87"/>
    </row>
    <row r="157" spans="1:2" ht="12.75" hidden="1">
      <c r="A157" s="8"/>
      <c r="B157" s="87"/>
    </row>
    <row r="158" spans="1:2" ht="12.75" hidden="1">
      <c r="A158" s="8"/>
      <c r="B158" s="87"/>
    </row>
    <row r="159" spans="1:2" ht="12.75" hidden="1">
      <c r="A159" s="8"/>
      <c r="B159" s="87"/>
    </row>
    <row r="160" spans="1:2" ht="12.75" hidden="1">
      <c r="A160" s="8"/>
      <c r="B160" s="87"/>
    </row>
    <row r="161" spans="1:2" ht="12.75" hidden="1">
      <c r="A161" s="8"/>
      <c r="B161" s="87"/>
    </row>
    <row r="162" spans="1:2" ht="12.75" hidden="1">
      <c r="A162" s="8"/>
      <c r="B162" s="87"/>
    </row>
    <row r="163" spans="1:2" ht="12.75" hidden="1">
      <c r="A163" s="8"/>
      <c r="B163" s="87"/>
    </row>
    <row r="164" spans="1:2" ht="12.75" hidden="1">
      <c r="A164" s="8"/>
      <c r="B164" s="87"/>
    </row>
    <row r="165" spans="1:2" ht="12.75" hidden="1">
      <c r="A165" s="8"/>
      <c r="B165" s="87"/>
    </row>
    <row r="166" spans="1:2" ht="12.75" hidden="1">
      <c r="A166" s="8"/>
      <c r="B166" s="87"/>
    </row>
    <row r="167" spans="1:2" ht="12.75" hidden="1">
      <c r="A167" s="8"/>
      <c r="B167" s="87"/>
    </row>
    <row r="168" spans="1:2" ht="12.75" hidden="1">
      <c r="A168" s="8"/>
      <c r="B168" s="87"/>
    </row>
    <row r="169" spans="1:2" ht="12.75" hidden="1">
      <c r="A169" s="8"/>
      <c r="B169" s="87"/>
    </row>
    <row r="170" spans="1:2" ht="12.75" hidden="1">
      <c r="A170" s="8"/>
      <c r="B170" s="87"/>
    </row>
    <row r="171" spans="1:2" ht="12.75" hidden="1">
      <c r="A171" s="8"/>
      <c r="B171" s="87"/>
    </row>
    <row r="172" spans="1:2" ht="12.75" hidden="1">
      <c r="A172" s="8"/>
      <c r="B172" s="87"/>
    </row>
    <row r="173" spans="1:2" ht="12.75" hidden="1">
      <c r="A173" s="8"/>
      <c r="B173" s="87"/>
    </row>
    <row r="174" spans="1:2" ht="12.75" hidden="1">
      <c r="A174" s="8"/>
      <c r="B174" s="87"/>
    </row>
    <row r="175" spans="1:2" ht="12.75" hidden="1">
      <c r="A175" s="8"/>
      <c r="B175" s="87"/>
    </row>
    <row r="176" spans="1:2" ht="12.75" hidden="1">
      <c r="A176" s="8"/>
      <c r="B176" s="87"/>
    </row>
    <row r="177" spans="1:2" ht="12.75" hidden="1">
      <c r="A177" s="8"/>
      <c r="B177" s="87"/>
    </row>
    <row r="178" spans="1:2" ht="12.75" hidden="1">
      <c r="A178" s="8"/>
      <c r="B178" s="87"/>
    </row>
    <row r="179" spans="1:2" ht="12.75" hidden="1">
      <c r="A179" s="8"/>
      <c r="B179" s="87"/>
    </row>
    <row r="180" spans="1:2" ht="12.75" hidden="1">
      <c r="A180" s="8"/>
      <c r="B180" s="87"/>
    </row>
    <row r="181" spans="1:2" ht="12.75" hidden="1">
      <c r="A181" s="8"/>
      <c r="B181" s="87"/>
    </row>
    <row r="182" spans="1:2" ht="12.75" hidden="1">
      <c r="A182" s="8"/>
      <c r="B182" s="87"/>
    </row>
    <row r="183" spans="1:2" ht="12.75" hidden="1">
      <c r="A183" s="8"/>
      <c r="B183" s="87"/>
    </row>
    <row r="184" spans="1:2" ht="12.75" hidden="1">
      <c r="A184" s="8"/>
      <c r="B184" s="87"/>
    </row>
    <row r="185" spans="1:2" ht="12.75" hidden="1">
      <c r="A185" s="8"/>
      <c r="B185" s="87"/>
    </row>
    <row r="186" spans="1:2" ht="12.75" hidden="1">
      <c r="A186" s="8"/>
      <c r="B186" s="87"/>
    </row>
    <row r="187" spans="1:2" ht="12.75" hidden="1">
      <c r="A187" s="8"/>
      <c r="B187" s="87"/>
    </row>
    <row r="188" spans="1:2" ht="12.75" hidden="1">
      <c r="A188" s="8"/>
      <c r="B188" s="87"/>
    </row>
    <row r="189" spans="1:2" ht="12.75" hidden="1">
      <c r="A189" s="8"/>
      <c r="B189" s="87"/>
    </row>
    <row r="190" spans="1:2" ht="12.75" hidden="1">
      <c r="A190" s="8"/>
      <c r="B190" s="87"/>
    </row>
    <row r="191" spans="1:2" ht="12.75" hidden="1">
      <c r="A191" s="8"/>
      <c r="B191" s="87"/>
    </row>
    <row r="192" spans="1:2" ht="12.75" hidden="1">
      <c r="A192" s="8"/>
      <c r="B192" s="87"/>
    </row>
    <row r="193" spans="1:2" ht="12.75" hidden="1">
      <c r="A193" s="8"/>
      <c r="B193" s="87"/>
    </row>
    <row r="194" spans="1:2" ht="12.75" hidden="1">
      <c r="A194" s="8"/>
      <c r="B194" s="87"/>
    </row>
    <row r="195" spans="1:2" ht="12.75" hidden="1">
      <c r="A195" s="8"/>
      <c r="B195" s="87"/>
    </row>
    <row r="196" spans="1:2" ht="12.75" hidden="1">
      <c r="A196" s="8"/>
      <c r="B196" s="87"/>
    </row>
    <row r="197" spans="1:2" ht="12.75" hidden="1">
      <c r="A197" s="8"/>
      <c r="B197" s="87"/>
    </row>
    <row r="198" spans="1:2" ht="12.75" hidden="1">
      <c r="A198" s="8"/>
      <c r="B198" s="87"/>
    </row>
    <row r="199" spans="1:2" ht="12.75" hidden="1">
      <c r="A199" s="8"/>
      <c r="B199" s="87"/>
    </row>
    <row r="200" spans="1:2" ht="12.75" hidden="1">
      <c r="A200" s="8"/>
      <c r="B200" s="87"/>
    </row>
    <row r="201" spans="1:2" ht="12.75" hidden="1">
      <c r="A201" s="8"/>
      <c r="B201" s="87"/>
    </row>
    <row r="202" spans="1:2" ht="12.75" hidden="1">
      <c r="A202" s="8"/>
      <c r="B202" s="87"/>
    </row>
    <row r="203" spans="1:2" ht="12.75" hidden="1">
      <c r="A203" s="8"/>
      <c r="B203" s="87"/>
    </row>
    <row r="204" spans="1:2" ht="12.75" hidden="1">
      <c r="A204" s="8"/>
      <c r="B204" s="87"/>
    </row>
    <row r="205" spans="1:2" ht="12.75" hidden="1">
      <c r="A205" s="8"/>
      <c r="B205" s="87"/>
    </row>
    <row r="206" spans="1:2" ht="12.75" hidden="1">
      <c r="A206" s="8"/>
      <c r="B206" s="87"/>
    </row>
    <row r="207" spans="1:2" ht="12.75" hidden="1">
      <c r="A207" s="8"/>
      <c r="B207" s="87"/>
    </row>
    <row r="208" spans="1:2" ht="12.75" hidden="1">
      <c r="A208" s="8"/>
      <c r="B208" s="87"/>
    </row>
    <row r="209" spans="1:2" ht="12.75" hidden="1">
      <c r="A209" s="8"/>
      <c r="B209" s="87"/>
    </row>
    <row r="210" spans="1:2" ht="12.75" hidden="1">
      <c r="A210" s="8"/>
      <c r="B210" s="87"/>
    </row>
    <row r="211" spans="1:2" ht="12.75" hidden="1">
      <c r="A211" s="8"/>
      <c r="B211" s="87"/>
    </row>
    <row r="212" spans="1:2" ht="12.75" hidden="1">
      <c r="A212" s="8"/>
      <c r="B212" s="87"/>
    </row>
    <row r="213" spans="1:2" ht="12.75" hidden="1">
      <c r="A213" s="8"/>
      <c r="B213" s="87"/>
    </row>
    <row r="214" spans="1:2" ht="12.75" hidden="1">
      <c r="A214" s="8"/>
      <c r="B214" s="87"/>
    </row>
    <row r="215" spans="1:2" ht="12.75" hidden="1">
      <c r="A215" s="8"/>
      <c r="B215" s="87"/>
    </row>
    <row r="216" spans="1:2" ht="12.75" hidden="1">
      <c r="A216" s="8"/>
      <c r="B216" s="87"/>
    </row>
    <row r="217" spans="1:2" ht="12.75" hidden="1">
      <c r="A217" s="8"/>
      <c r="B217" s="87"/>
    </row>
    <row r="218" spans="1:2" ht="12.75" hidden="1">
      <c r="A218" s="8"/>
      <c r="B218" s="87"/>
    </row>
    <row r="219" spans="1:2" ht="12.75" hidden="1">
      <c r="A219" s="8"/>
      <c r="B219" s="87"/>
    </row>
    <row r="220" spans="1:2" ht="12.75" hidden="1">
      <c r="A220" s="8"/>
      <c r="B220" s="87"/>
    </row>
    <row r="221" spans="1:2" ht="12.75" hidden="1">
      <c r="A221" s="8"/>
      <c r="B221" s="87"/>
    </row>
    <row r="222" spans="1:2" ht="12.75" hidden="1">
      <c r="A222" s="8"/>
      <c r="B222" s="87"/>
    </row>
    <row r="223" spans="1:2" ht="12.75" hidden="1">
      <c r="A223" s="8"/>
      <c r="B223" s="87"/>
    </row>
    <row r="224" spans="1:2" ht="12.75" hidden="1">
      <c r="A224" s="8"/>
      <c r="B224" s="87"/>
    </row>
    <row r="225" spans="1:2" ht="12.75" hidden="1">
      <c r="A225" s="8"/>
      <c r="B225" s="87"/>
    </row>
    <row r="226" spans="1:2" ht="12.75" hidden="1">
      <c r="A226" s="8"/>
      <c r="B226" s="87"/>
    </row>
    <row r="227" spans="1:2" ht="12.75" hidden="1">
      <c r="A227" s="8"/>
      <c r="B227" s="87"/>
    </row>
    <row r="228" spans="1:2" ht="12.75" hidden="1">
      <c r="A228" s="8"/>
      <c r="B228" s="87"/>
    </row>
    <row r="229" spans="1:2" ht="12.75" hidden="1">
      <c r="A229" s="8"/>
      <c r="B229" s="87"/>
    </row>
    <row r="230" spans="1:2" ht="12.75" hidden="1">
      <c r="A230" s="8"/>
      <c r="B230" s="87"/>
    </row>
    <row r="231" spans="1:2" ht="12.75" hidden="1">
      <c r="A231" s="8"/>
      <c r="B231" s="87"/>
    </row>
    <row r="232" spans="1:2" ht="12.75" hidden="1">
      <c r="A232" s="8"/>
      <c r="B232" s="87"/>
    </row>
    <row r="233" spans="1:2" ht="12.75" hidden="1">
      <c r="A233" s="8"/>
      <c r="B233" s="87"/>
    </row>
    <row r="234" spans="1:2" ht="12.75" hidden="1">
      <c r="A234" s="8"/>
      <c r="B234" s="87"/>
    </row>
    <row r="235" spans="1:2" ht="12.75" hidden="1">
      <c r="A235" s="8"/>
      <c r="B235" s="87"/>
    </row>
    <row r="236" spans="1:2" ht="12.75" hidden="1">
      <c r="A236" s="8"/>
      <c r="B236" s="87"/>
    </row>
    <row r="237" spans="1:2" ht="12.75" hidden="1">
      <c r="A237" s="8"/>
      <c r="B237" s="87"/>
    </row>
    <row r="238" spans="1:2" ht="12.75" hidden="1">
      <c r="A238" s="8"/>
      <c r="B238" s="87"/>
    </row>
    <row r="239" spans="1:2" ht="12.75" hidden="1">
      <c r="A239" s="8"/>
      <c r="B239" s="87"/>
    </row>
    <row r="240" spans="1:2" ht="12.75" hidden="1">
      <c r="A240" s="8"/>
      <c r="B240" s="87"/>
    </row>
    <row r="241" spans="1:2" ht="12.75" hidden="1">
      <c r="A241" s="8"/>
      <c r="B241" s="87"/>
    </row>
    <row r="242" spans="1:2" ht="12.75" hidden="1">
      <c r="A242" s="8"/>
      <c r="B242" s="87"/>
    </row>
    <row r="243" spans="1:2" ht="12.75" hidden="1">
      <c r="A243" s="8"/>
      <c r="B243" s="87"/>
    </row>
    <row r="244" spans="1:2" ht="12.75" hidden="1">
      <c r="A244" s="8"/>
      <c r="B244" s="87"/>
    </row>
    <row r="245" spans="1:2" ht="12.75" hidden="1">
      <c r="A245" s="8"/>
      <c r="B245" s="87"/>
    </row>
    <row r="246" spans="1:2" ht="12.75" hidden="1">
      <c r="A246" s="8"/>
      <c r="B246" s="87"/>
    </row>
    <row r="247" spans="1:2" ht="12.75" hidden="1">
      <c r="A247" s="8"/>
      <c r="B247" s="87"/>
    </row>
    <row r="248" spans="1:2" ht="12.75" hidden="1">
      <c r="A248" s="8"/>
      <c r="B248" s="87"/>
    </row>
    <row r="249" spans="1:2" ht="12.75" hidden="1">
      <c r="A249" s="8"/>
      <c r="B249" s="87"/>
    </row>
    <row r="250" spans="1:2" ht="12.75" hidden="1">
      <c r="A250" s="8"/>
      <c r="B250" s="87"/>
    </row>
    <row r="251" spans="1:2" ht="12.75" hidden="1">
      <c r="A251" s="8"/>
      <c r="B251" s="87"/>
    </row>
    <row r="252" spans="1:2" ht="12.75" hidden="1">
      <c r="A252" s="8"/>
      <c r="B252" s="87"/>
    </row>
    <row r="253" spans="1:2" ht="12.75" hidden="1">
      <c r="A253" s="8"/>
      <c r="B253" s="87"/>
    </row>
    <row r="254" spans="1:2" ht="12.75" hidden="1">
      <c r="A254" s="8"/>
      <c r="B254" s="87"/>
    </row>
    <row r="255" spans="1:2" ht="12.75" hidden="1">
      <c r="A255" s="8"/>
      <c r="B255" s="87"/>
    </row>
    <row r="256" spans="1:2" ht="12.75" hidden="1">
      <c r="A256" s="8"/>
      <c r="B256" s="87"/>
    </row>
    <row r="257" spans="1:2" ht="12.75" hidden="1">
      <c r="A257" s="8"/>
      <c r="B257" s="87"/>
    </row>
    <row r="258" spans="1:2" ht="12.75" hidden="1">
      <c r="A258" s="8"/>
      <c r="B258" s="87"/>
    </row>
    <row r="259" spans="1:2" ht="12.75" hidden="1">
      <c r="A259" s="8"/>
      <c r="B259" s="87"/>
    </row>
    <row r="260" spans="1:2" ht="12.75" hidden="1">
      <c r="A260" s="8"/>
      <c r="B260" s="87"/>
    </row>
    <row r="261" spans="1:2" ht="12.75" hidden="1">
      <c r="A261" s="8"/>
      <c r="B261" s="87"/>
    </row>
    <row r="262" spans="1:2" ht="12.75" hidden="1">
      <c r="A262" s="8"/>
      <c r="B262" s="87"/>
    </row>
    <row r="263" spans="1:2" ht="12.75" hidden="1">
      <c r="A263" s="8"/>
      <c r="B263" s="87"/>
    </row>
    <row r="264" spans="1:2" ht="12.75" hidden="1">
      <c r="A264" s="8"/>
      <c r="B264" s="87"/>
    </row>
    <row r="265" spans="1:2" ht="12.75" hidden="1">
      <c r="A265" s="8"/>
      <c r="B265" s="87"/>
    </row>
    <row r="266" spans="1:2" ht="12.75" hidden="1">
      <c r="A266" s="8"/>
      <c r="B266" s="87"/>
    </row>
    <row r="267" spans="1:2" ht="12.75" hidden="1">
      <c r="A267" s="8"/>
      <c r="B267" s="87"/>
    </row>
    <row r="268" spans="1:2" ht="12.75" hidden="1">
      <c r="A268" s="8"/>
      <c r="B268" s="87"/>
    </row>
    <row r="269" spans="1:2" ht="12.75" hidden="1">
      <c r="A269" s="8"/>
      <c r="B269" s="87"/>
    </row>
    <row r="270" spans="1:2" ht="12.75" hidden="1">
      <c r="A270" s="8"/>
      <c r="B270" s="87"/>
    </row>
    <row r="271" spans="1:2" ht="12.75" hidden="1">
      <c r="A271" s="8"/>
      <c r="B271" s="87"/>
    </row>
    <row r="272" spans="1:2" ht="12.75" hidden="1">
      <c r="A272" s="8"/>
      <c r="B272" s="87"/>
    </row>
    <row r="273" spans="1:2" ht="12.75" hidden="1">
      <c r="A273" s="8"/>
      <c r="B273" s="87"/>
    </row>
    <row r="274" spans="1:2" ht="12.75" hidden="1">
      <c r="A274" s="8"/>
      <c r="B274" s="87"/>
    </row>
    <row r="275" spans="1:2" ht="12.75" hidden="1">
      <c r="A275" s="8"/>
      <c r="B275" s="87"/>
    </row>
    <row r="276" spans="1:2" ht="12.75" hidden="1">
      <c r="A276" s="8"/>
      <c r="B276" s="87"/>
    </row>
    <row r="277" spans="1:2" ht="12.75" hidden="1">
      <c r="A277" s="8"/>
      <c r="B277" s="87"/>
    </row>
    <row r="278" spans="1:2" ht="12.75" hidden="1">
      <c r="A278" s="8"/>
      <c r="B278" s="87"/>
    </row>
    <row r="279" spans="1:2" ht="12.75" hidden="1">
      <c r="A279" s="8"/>
      <c r="B279" s="87"/>
    </row>
    <row r="280" spans="1:2" ht="12.75" hidden="1">
      <c r="A280" s="8"/>
      <c r="B280" s="87"/>
    </row>
    <row r="281" spans="1:2" ht="12.75" hidden="1">
      <c r="A281" s="8"/>
      <c r="B281" s="87"/>
    </row>
    <row r="282" spans="1:2" ht="12.75" hidden="1">
      <c r="A282" s="8"/>
      <c r="B282" s="87"/>
    </row>
    <row r="283" spans="1:2" ht="12.75" hidden="1">
      <c r="A283" s="8"/>
      <c r="B283" s="87"/>
    </row>
    <row r="284" spans="1:2" ht="12.75" hidden="1">
      <c r="A284" s="8"/>
      <c r="B284" s="87"/>
    </row>
    <row r="285" spans="1:2" ht="12.75" hidden="1">
      <c r="A285" s="8"/>
      <c r="B285" s="87"/>
    </row>
    <row r="286" spans="1:2" ht="12.75" hidden="1">
      <c r="A286" s="8"/>
      <c r="B286" s="87"/>
    </row>
    <row r="287" spans="1:2" ht="12.75" hidden="1">
      <c r="A287" s="8"/>
      <c r="B287" s="87"/>
    </row>
    <row r="288" spans="1:2" ht="12.75" hidden="1">
      <c r="A288" s="8"/>
      <c r="B288" s="87"/>
    </row>
    <row r="289" spans="1:2" ht="12.75" hidden="1">
      <c r="A289" s="8"/>
      <c r="B289" s="87"/>
    </row>
    <row r="290" spans="1:2" ht="12.75" hidden="1">
      <c r="A290" s="8"/>
      <c r="B290" s="87"/>
    </row>
    <row r="291" spans="1:2" ht="12.75" hidden="1">
      <c r="A291" s="8"/>
      <c r="B291" s="87"/>
    </row>
    <row r="292" spans="1:2" ht="12.75" hidden="1">
      <c r="A292" s="8"/>
      <c r="B292" s="87"/>
    </row>
    <row r="293" spans="1:2" ht="12.75" hidden="1">
      <c r="A293" s="8"/>
      <c r="B293" s="87"/>
    </row>
    <row r="294" spans="1:2" ht="12.75" hidden="1">
      <c r="A294" s="8"/>
      <c r="B294" s="87"/>
    </row>
    <row r="295" spans="1:2" ht="12.75" hidden="1">
      <c r="A295" s="8"/>
      <c r="B295" s="87"/>
    </row>
    <row r="296" spans="1:2" ht="12.75" hidden="1">
      <c r="A296" s="8"/>
      <c r="B296" s="87"/>
    </row>
    <row r="297" spans="1:2" ht="12.75" hidden="1">
      <c r="A297" s="8"/>
      <c r="B297" s="87"/>
    </row>
    <row r="298" spans="1:2" ht="12.75" hidden="1">
      <c r="A298" s="8"/>
      <c r="B298" s="87"/>
    </row>
    <row r="299" spans="1:2" ht="12.75" hidden="1">
      <c r="A299" s="8"/>
      <c r="B299" s="87"/>
    </row>
    <row r="300" spans="1:2" ht="12.75" hidden="1">
      <c r="A300" s="8"/>
      <c r="B300" s="87"/>
    </row>
    <row r="301" spans="1:2" ht="12.75" hidden="1">
      <c r="A301" s="8"/>
      <c r="B301" s="87"/>
    </row>
    <row r="302" spans="1:2" ht="12.75" hidden="1">
      <c r="A302" s="8"/>
      <c r="B302" s="87"/>
    </row>
    <row r="303" spans="1:2" ht="12.75" hidden="1">
      <c r="A303" s="8"/>
      <c r="B303" s="87"/>
    </row>
    <row r="304" spans="1:2" ht="12.75" hidden="1">
      <c r="A304" s="8"/>
      <c r="B304" s="87"/>
    </row>
    <row r="305" spans="1:2" ht="12.75" hidden="1">
      <c r="A305" s="8"/>
      <c r="B305" s="87"/>
    </row>
    <row r="306" spans="1:2" ht="12.75" hidden="1">
      <c r="A306" s="8"/>
      <c r="B306" s="87"/>
    </row>
    <row r="307" spans="1:2" ht="12.75" hidden="1">
      <c r="A307" s="8"/>
      <c r="B307" s="87"/>
    </row>
    <row r="308" spans="1:2" ht="12.75" hidden="1">
      <c r="A308" s="8"/>
      <c r="B308" s="87"/>
    </row>
    <row r="309" spans="1:2" ht="12.75" hidden="1">
      <c r="A309" s="8"/>
      <c r="B309" s="87"/>
    </row>
    <row r="310" spans="1:2" ht="12.75" hidden="1">
      <c r="A310" s="8"/>
      <c r="B310" s="87"/>
    </row>
    <row r="311" spans="1:2" ht="12.75" hidden="1">
      <c r="A311" s="8"/>
      <c r="B311" s="87"/>
    </row>
    <row r="312" spans="1:2" ht="12.75" hidden="1">
      <c r="A312" s="8"/>
      <c r="B312" s="87"/>
    </row>
    <row r="313" spans="1:2" ht="12.75" hidden="1">
      <c r="A313" s="8"/>
      <c r="B313" s="87"/>
    </row>
    <row r="314" spans="1:2" ht="12.75" hidden="1">
      <c r="A314" s="8"/>
      <c r="B314" s="87"/>
    </row>
    <row r="315" spans="1:2" ht="12.75" hidden="1">
      <c r="A315" s="8"/>
      <c r="B315" s="87"/>
    </row>
    <row r="316" spans="1:2" ht="12.75" hidden="1">
      <c r="A316" s="8"/>
      <c r="B316" s="87"/>
    </row>
    <row r="317" spans="1:2" ht="12.75" hidden="1">
      <c r="A317" s="8"/>
      <c r="B317" s="87"/>
    </row>
    <row r="318" spans="1:2" ht="12.75" hidden="1">
      <c r="A318" s="8"/>
      <c r="B318" s="87"/>
    </row>
    <row r="319" spans="1:2" ht="12.75" hidden="1">
      <c r="A319" s="8"/>
      <c r="B319" s="87"/>
    </row>
    <row r="320" spans="1:2" ht="12.75" hidden="1">
      <c r="A320" s="8"/>
      <c r="B320" s="87"/>
    </row>
    <row r="321" spans="1:2" ht="12.75" hidden="1">
      <c r="A321" s="8"/>
      <c r="B321" s="87"/>
    </row>
    <row r="322" spans="1:2" ht="12.75" hidden="1">
      <c r="A322" s="8"/>
      <c r="B322" s="87"/>
    </row>
    <row r="323" spans="1:2" ht="12.75" hidden="1">
      <c r="A323" s="8"/>
      <c r="B323" s="87"/>
    </row>
    <row r="324" spans="1:2" ht="12.75" hidden="1">
      <c r="A324" s="8"/>
      <c r="B324" s="87"/>
    </row>
    <row r="325" spans="1:2" ht="12.75" hidden="1">
      <c r="A325" s="8"/>
      <c r="B325" s="87"/>
    </row>
    <row r="326" spans="1:2" ht="12.75" hidden="1">
      <c r="A326" s="8"/>
      <c r="B326" s="87"/>
    </row>
    <row r="327" spans="1:2" ht="12.75" hidden="1">
      <c r="A327" s="8"/>
      <c r="B327" s="87"/>
    </row>
    <row r="328" spans="1:2" ht="12.75" hidden="1">
      <c r="A328" s="8"/>
      <c r="B328" s="87"/>
    </row>
    <row r="329" spans="1:2" ht="12.75" hidden="1">
      <c r="A329" s="8"/>
      <c r="B329" s="87"/>
    </row>
    <row r="330" spans="1:2" ht="12.75" hidden="1">
      <c r="A330" s="8"/>
      <c r="B330" s="87"/>
    </row>
    <row r="331" spans="1:2" ht="12.75" hidden="1">
      <c r="A331" s="8"/>
      <c r="B331" s="87"/>
    </row>
    <row r="332" spans="1:2" ht="12.75" hidden="1">
      <c r="A332" s="8"/>
      <c r="B332" s="87"/>
    </row>
    <row r="333" spans="1:2" ht="12.75" hidden="1">
      <c r="A333" s="8"/>
      <c r="B333" s="87"/>
    </row>
    <row r="334" spans="1:2" ht="12.75" hidden="1">
      <c r="A334" s="8"/>
      <c r="B334" s="87"/>
    </row>
    <row r="335" spans="1:2" ht="12.75" hidden="1">
      <c r="A335" s="8"/>
      <c r="B335" s="87"/>
    </row>
    <row r="336" spans="1:2" ht="12.75" hidden="1">
      <c r="A336" s="8"/>
      <c r="B336" s="87"/>
    </row>
    <row r="337" spans="1:2" ht="12.75" hidden="1">
      <c r="A337" s="8"/>
      <c r="B337" s="87"/>
    </row>
    <row r="338" spans="1:2" ht="12.75" hidden="1">
      <c r="A338" s="8"/>
      <c r="B338" s="87"/>
    </row>
    <row r="339" spans="1:2" ht="12.75" hidden="1">
      <c r="A339" s="8"/>
      <c r="B339" s="87"/>
    </row>
    <row r="340" spans="1:2" ht="12.75" hidden="1">
      <c r="A340" s="8"/>
      <c r="B340" s="87"/>
    </row>
    <row r="341" spans="1:2" ht="12.75" hidden="1">
      <c r="A341" s="8"/>
      <c r="B341" s="87"/>
    </row>
    <row r="342" spans="1:2" ht="12.75" hidden="1">
      <c r="A342" s="8"/>
      <c r="B342" s="87"/>
    </row>
    <row r="343" spans="1:2" ht="12.75" hidden="1">
      <c r="A343" s="8"/>
      <c r="B343" s="87"/>
    </row>
    <row r="344" spans="1:2" ht="12.75" hidden="1">
      <c r="A344" s="8"/>
      <c r="B344" s="87"/>
    </row>
    <row r="345" spans="1:2" ht="12.75" hidden="1">
      <c r="A345" s="8"/>
      <c r="B345" s="87"/>
    </row>
    <row r="346" spans="1:2" ht="12.75" hidden="1">
      <c r="A346" s="8"/>
      <c r="B346" s="87"/>
    </row>
    <row r="347" spans="1:2" ht="12.75" hidden="1">
      <c r="A347" s="8"/>
      <c r="B347" s="87"/>
    </row>
    <row r="348" spans="1:2" ht="12.75" hidden="1">
      <c r="A348" s="8"/>
      <c r="B348" s="87"/>
    </row>
    <row r="349" spans="1:2" ht="12.75" hidden="1">
      <c r="A349" s="8"/>
      <c r="B349" s="87"/>
    </row>
    <row r="350" spans="1:2" ht="12.75" hidden="1">
      <c r="A350" s="8"/>
      <c r="B350" s="87"/>
    </row>
    <row r="351" spans="1:2" ht="12.75" hidden="1">
      <c r="A351" s="8"/>
      <c r="B351" s="87"/>
    </row>
    <row r="352" spans="1:2" ht="12.75" hidden="1">
      <c r="A352" s="8"/>
      <c r="B352" s="87"/>
    </row>
    <row r="353" spans="1:2" ht="12.75" hidden="1">
      <c r="A353" s="8"/>
      <c r="B353" s="87"/>
    </row>
    <row r="354" spans="1:2" ht="12.75" hidden="1">
      <c r="A354" s="8"/>
      <c r="B354" s="87"/>
    </row>
    <row r="355" spans="1:2" ht="12.75" hidden="1">
      <c r="A355" s="8"/>
      <c r="B355" s="87"/>
    </row>
    <row r="356" spans="1:2" ht="12.75" hidden="1">
      <c r="A356" s="8"/>
      <c r="B356" s="87"/>
    </row>
    <row r="357" spans="1:2" ht="12.75" hidden="1">
      <c r="A357" s="8"/>
      <c r="B357" s="87"/>
    </row>
    <row r="358" spans="1:2" ht="12.75" hidden="1">
      <c r="A358" s="8"/>
      <c r="B358" s="87"/>
    </row>
    <row r="359" spans="1:2" ht="12.75" hidden="1">
      <c r="A359" s="8"/>
      <c r="B359" s="87"/>
    </row>
    <row r="360" spans="1:2" ht="12.75" hidden="1">
      <c r="A360" s="8"/>
      <c r="B360" s="87"/>
    </row>
    <row r="361" spans="1:2" ht="12.75" hidden="1">
      <c r="A361" s="8"/>
      <c r="B361" s="87"/>
    </row>
    <row r="362" spans="1:2" ht="12.75" hidden="1">
      <c r="A362" s="8"/>
      <c r="B362" s="87"/>
    </row>
    <row r="363" spans="1:2" ht="12.75" hidden="1">
      <c r="A363" s="8"/>
      <c r="B363" s="87"/>
    </row>
    <row r="364" spans="1:2" ht="12.75" hidden="1">
      <c r="A364" s="8"/>
      <c r="B364" s="87"/>
    </row>
    <row r="365" spans="1:2" ht="12.75" hidden="1">
      <c r="A365" s="8"/>
      <c r="B365" s="87"/>
    </row>
    <row r="366" spans="1:2" ht="12.75" hidden="1">
      <c r="A366" s="8"/>
      <c r="B366" s="87"/>
    </row>
    <row r="367" spans="1:2" ht="12.75" hidden="1">
      <c r="A367" s="8"/>
      <c r="B367" s="87"/>
    </row>
    <row r="368" spans="1:2" ht="12.75" hidden="1">
      <c r="A368" s="8"/>
      <c r="B368" s="87"/>
    </row>
    <row r="369" spans="1:2" ht="12.75" hidden="1">
      <c r="A369" s="8"/>
      <c r="B369" s="87"/>
    </row>
    <row r="370" spans="1:2" ht="12.75" hidden="1">
      <c r="A370" s="8"/>
      <c r="B370" s="87"/>
    </row>
    <row r="371" spans="1:2" ht="12.75" hidden="1">
      <c r="A371" s="8"/>
      <c r="B371" s="87"/>
    </row>
    <row r="372" spans="1:2" ht="12.75" hidden="1">
      <c r="A372" s="8"/>
      <c r="B372" s="87"/>
    </row>
    <row r="373" spans="1:2" ht="12.75" hidden="1">
      <c r="A373" s="8"/>
      <c r="B373" s="87"/>
    </row>
    <row r="374" spans="1:2" ht="12.75" hidden="1">
      <c r="A374" s="8"/>
      <c r="B374" s="87"/>
    </row>
    <row r="375" spans="1:2" ht="12.75" hidden="1">
      <c r="A375" s="8"/>
      <c r="B375" s="87"/>
    </row>
    <row r="376" spans="1:2" ht="12.75" hidden="1">
      <c r="A376" s="8"/>
      <c r="B376" s="87"/>
    </row>
    <row r="377" spans="1:2" ht="12.75" hidden="1">
      <c r="A377" s="8"/>
      <c r="B377" s="87"/>
    </row>
    <row r="378" spans="1:2" ht="12.75" hidden="1">
      <c r="A378" s="8"/>
      <c r="B378" s="87"/>
    </row>
    <row r="379" spans="1:2" ht="12.75" hidden="1">
      <c r="A379" s="8"/>
      <c r="B379" s="87"/>
    </row>
    <row r="380" spans="1:2" ht="12.75" hidden="1">
      <c r="A380" s="8"/>
      <c r="B380" s="87"/>
    </row>
    <row r="381" spans="1:2" ht="12.75" hidden="1">
      <c r="A381" s="8"/>
      <c r="B381" s="87"/>
    </row>
    <row r="382" spans="1:2" ht="12.75" hidden="1">
      <c r="A382" s="8"/>
      <c r="B382" s="87"/>
    </row>
    <row r="383" spans="1:2" ht="12.75" hidden="1">
      <c r="A383" s="8"/>
      <c r="B383" s="87"/>
    </row>
    <row r="384" spans="1:2" ht="12.75" hidden="1">
      <c r="A384" s="8"/>
      <c r="B384" s="87"/>
    </row>
    <row r="385" spans="1:2" ht="12.75" hidden="1">
      <c r="A385" s="8"/>
      <c r="B385" s="87"/>
    </row>
    <row r="386" spans="1:2" ht="12.75" hidden="1">
      <c r="A386" s="8"/>
      <c r="B386" s="87"/>
    </row>
    <row r="387" spans="1:2" ht="12.75" hidden="1">
      <c r="A387" s="8"/>
      <c r="B387" s="87"/>
    </row>
    <row r="388" spans="1:2" ht="12.75" hidden="1">
      <c r="A388" s="8"/>
      <c r="B388" s="87"/>
    </row>
    <row r="389" spans="1:2" ht="12.75" hidden="1">
      <c r="A389" s="8"/>
      <c r="B389" s="87"/>
    </row>
    <row r="390" spans="1:2" ht="12.75" hidden="1">
      <c r="A390" s="8"/>
      <c r="B390" s="87"/>
    </row>
    <row r="391" spans="1:2" ht="12.75" hidden="1">
      <c r="A391" s="8"/>
      <c r="B391" s="87"/>
    </row>
    <row r="392" spans="1:2" ht="12.75" hidden="1">
      <c r="A392" s="8"/>
      <c r="B392" s="87"/>
    </row>
    <row r="393" spans="1:2" ht="12.75" hidden="1">
      <c r="A393" s="8"/>
      <c r="B393" s="87"/>
    </row>
    <row r="394" spans="1:2" ht="12.75" hidden="1">
      <c r="A394" s="8"/>
      <c r="B394" s="87"/>
    </row>
    <row r="395" spans="1:2" ht="12.75" hidden="1">
      <c r="A395" s="8"/>
      <c r="B395" s="87"/>
    </row>
    <row r="396" spans="1:2" ht="12.75" hidden="1">
      <c r="A396" s="8"/>
      <c r="B396" s="87"/>
    </row>
    <row r="397" spans="1:2" ht="12.75" hidden="1">
      <c r="A397" s="8"/>
      <c r="B397" s="87"/>
    </row>
    <row r="398" spans="1:2" ht="12.75" hidden="1">
      <c r="A398" s="8"/>
      <c r="B398" s="87"/>
    </row>
    <row r="399" spans="1:2" ht="12.75" hidden="1">
      <c r="A399" s="8"/>
      <c r="B399" s="87"/>
    </row>
    <row r="400" spans="1:2" ht="12.75" hidden="1">
      <c r="A400" s="8"/>
      <c r="B400" s="87"/>
    </row>
    <row r="401" spans="1:2" ht="12.75" hidden="1">
      <c r="A401" s="8"/>
      <c r="B401" s="87"/>
    </row>
    <row r="402" spans="1:2" ht="12.75" hidden="1">
      <c r="A402" s="8"/>
      <c r="B402" s="87"/>
    </row>
    <row r="403" spans="1:2" ht="12.75" hidden="1">
      <c r="A403" s="8"/>
      <c r="B403" s="87"/>
    </row>
    <row r="404" spans="1:2" ht="12.75" hidden="1">
      <c r="A404" s="8"/>
      <c r="B404" s="87"/>
    </row>
    <row r="405" spans="1:2" ht="12.75" hidden="1">
      <c r="A405" s="8"/>
      <c r="B405" s="87"/>
    </row>
    <row r="406" spans="1:2" ht="12.75" hidden="1">
      <c r="A406" s="8"/>
      <c r="B406" s="87"/>
    </row>
    <row r="407" spans="1:2" ht="12.75" hidden="1">
      <c r="A407" s="8"/>
      <c r="B407" s="87"/>
    </row>
    <row r="408" spans="1:2" ht="12.75" hidden="1">
      <c r="A408" s="8"/>
      <c r="B408" s="87"/>
    </row>
    <row r="409" spans="1:2" ht="12.75" hidden="1">
      <c r="A409" s="8"/>
      <c r="B409" s="87"/>
    </row>
    <row r="410" spans="1:2" ht="12.75" hidden="1">
      <c r="A410" s="8"/>
      <c r="B410" s="87"/>
    </row>
    <row r="411" spans="1:2" ht="12.75" hidden="1">
      <c r="A411" s="8"/>
      <c r="B411" s="87"/>
    </row>
    <row r="412" spans="1:2" ht="12.75" hidden="1">
      <c r="A412" s="8"/>
      <c r="B412" s="87"/>
    </row>
    <row r="413" spans="1:2" ht="12.75" hidden="1">
      <c r="A413" s="8"/>
      <c r="B413" s="87"/>
    </row>
    <row r="414" spans="1:2" ht="12.75" hidden="1">
      <c r="A414" s="8"/>
      <c r="B414" s="87"/>
    </row>
    <row r="415" spans="1:2" ht="12.75" hidden="1">
      <c r="A415" s="8"/>
      <c r="B415" s="87"/>
    </row>
    <row r="416" spans="1:2" ht="12.75" hidden="1">
      <c r="A416" s="8"/>
      <c r="B416" s="87"/>
    </row>
    <row r="417" spans="1:2" ht="12.75" hidden="1">
      <c r="A417" s="8"/>
      <c r="B417" s="87"/>
    </row>
    <row r="418" spans="1:2" ht="12.75" hidden="1">
      <c r="A418" s="8"/>
      <c r="B418" s="87"/>
    </row>
    <row r="419" spans="1:2" ht="12.75" hidden="1">
      <c r="A419" s="8"/>
      <c r="B419" s="87"/>
    </row>
    <row r="420" spans="1:2" ht="12.75" hidden="1">
      <c r="A420" s="8"/>
      <c r="B420" s="87"/>
    </row>
    <row r="421" spans="1:2" ht="12.75" hidden="1">
      <c r="A421" s="8"/>
      <c r="B421" s="87"/>
    </row>
    <row r="422" spans="1:2" ht="12.75" hidden="1">
      <c r="A422" s="8"/>
      <c r="B422" s="87"/>
    </row>
    <row r="423" spans="1:2" ht="12.75" hidden="1">
      <c r="A423" s="8"/>
      <c r="B423" s="87"/>
    </row>
    <row r="424" spans="1:2" ht="12.75" hidden="1">
      <c r="A424" s="8"/>
      <c r="B424" s="87"/>
    </row>
    <row r="425" spans="1:2" ht="12.75" hidden="1">
      <c r="A425" s="8"/>
      <c r="B425" s="87"/>
    </row>
    <row r="426" spans="1:2" ht="12.75" hidden="1">
      <c r="A426" s="8"/>
      <c r="B426" s="87"/>
    </row>
    <row r="427" spans="1:2" ht="12.75" hidden="1">
      <c r="A427" s="8"/>
      <c r="B427" s="87"/>
    </row>
    <row r="428" spans="1:2" ht="12.75" hidden="1">
      <c r="A428" s="8"/>
      <c r="B428" s="87"/>
    </row>
    <row r="429" spans="1:2" ht="12.75" hidden="1">
      <c r="A429" s="8"/>
      <c r="B429" s="87"/>
    </row>
    <row r="430" spans="1:2" ht="12.75" hidden="1">
      <c r="A430" s="8"/>
      <c r="B430" s="87"/>
    </row>
    <row r="431" spans="1:2" ht="12.75" hidden="1">
      <c r="A431" s="8"/>
      <c r="B431" s="87"/>
    </row>
    <row r="432" spans="1:2" ht="12.75" hidden="1">
      <c r="A432" s="8"/>
      <c r="B432" s="87"/>
    </row>
    <row r="433" spans="1:2" ht="12.75" hidden="1">
      <c r="A433" s="8"/>
      <c r="B433" s="87"/>
    </row>
    <row r="434" spans="1:2" ht="12.75" hidden="1">
      <c r="A434" s="8"/>
      <c r="B434" s="87"/>
    </row>
    <row r="435" spans="1:2" ht="12.75" hidden="1">
      <c r="A435" s="8"/>
      <c r="B435" s="87"/>
    </row>
    <row r="436" spans="1:2" ht="12.75" hidden="1">
      <c r="A436" s="8"/>
      <c r="B436" s="87"/>
    </row>
    <row r="437" spans="1:2" ht="12.75" hidden="1">
      <c r="A437" s="8"/>
      <c r="B437" s="87"/>
    </row>
    <row r="438" spans="1:2" ht="12.75" hidden="1">
      <c r="A438" s="8"/>
      <c r="B438" s="87"/>
    </row>
    <row r="439" spans="1:2" ht="12.75" hidden="1">
      <c r="A439" s="8"/>
      <c r="B439" s="87"/>
    </row>
    <row r="440" spans="1:2" ht="12.75" hidden="1">
      <c r="A440" s="8"/>
      <c r="B440" s="87"/>
    </row>
    <row r="441" spans="1:2" ht="12.75" hidden="1">
      <c r="A441" s="8"/>
      <c r="B441" s="87"/>
    </row>
    <row r="442" spans="1:2" ht="12.75" hidden="1">
      <c r="A442" s="8"/>
      <c r="B442" s="87"/>
    </row>
    <row r="443" spans="1:2" ht="12.75" hidden="1">
      <c r="A443" s="8"/>
      <c r="B443" s="87"/>
    </row>
    <row r="444" spans="1:2" ht="12.75" hidden="1">
      <c r="A444" s="8"/>
      <c r="B444" s="87"/>
    </row>
    <row r="445" spans="1:2" ht="12.75" hidden="1">
      <c r="A445" s="8"/>
      <c r="B445" s="87"/>
    </row>
    <row r="446" spans="1:2" ht="12.75" hidden="1">
      <c r="A446" s="8"/>
      <c r="B446" s="87"/>
    </row>
    <row r="447" spans="1:2" ht="12.75" hidden="1">
      <c r="A447" s="8"/>
      <c r="B447" s="87"/>
    </row>
    <row r="448" spans="1:2" ht="12.75" hidden="1">
      <c r="A448" s="8"/>
      <c r="B448" s="87"/>
    </row>
    <row r="449" spans="1:2" ht="12.75" hidden="1">
      <c r="A449" s="8"/>
      <c r="B449" s="87"/>
    </row>
    <row r="450" spans="1:2" ht="12.75" hidden="1">
      <c r="A450" s="8"/>
      <c r="B450" s="87"/>
    </row>
    <row r="451" spans="1:2" ht="12.75" hidden="1">
      <c r="A451" s="8"/>
      <c r="B451" s="87"/>
    </row>
    <row r="452" spans="1:2" ht="12.75" hidden="1">
      <c r="A452" s="8"/>
      <c r="B452" s="87"/>
    </row>
    <row r="453" spans="1:2" ht="12.75" hidden="1">
      <c r="A453" s="8"/>
      <c r="B453" s="87"/>
    </row>
    <row r="454" spans="1:2" ht="12.75" hidden="1">
      <c r="A454" s="8"/>
      <c r="B454" s="87"/>
    </row>
    <row r="455" spans="1:2" ht="12.75" hidden="1">
      <c r="A455" s="8"/>
      <c r="B455" s="87"/>
    </row>
    <row r="456" spans="1:2" ht="12.75" hidden="1">
      <c r="A456" s="8"/>
      <c r="B456" s="87"/>
    </row>
    <row r="457" spans="1:2" ht="12.75" hidden="1">
      <c r="A457" s="8"/>
      <c r="B457" s="87"/>
    </row>
    <row r="458" spans="1:2" ht="12.75" hidden="1">
      <c r="A458" s="8"/>
      <c r="B458" s="87"/>
    </row>
    <row r="459" spans="1:2" ht="12.75" hidden="1">
      <c r="A459" s="8"/>
      <c r="B459" s="87"/>
    </row>
    <row r="460" spans="1:2" ht="12.75" hidden="1">
      <c r="A460" s="8"/>
      <c r="B460" s="87"/>
    </row>
    <row r="461" spans="1:2" ht="12.75" hidden="1">
      <c r="A461" s="8"/>
      <c r="B461" s="87"/>
    </row>
    <row r="462" spans="1:2" ht="12.75" hidden="1">
      <c r="A462" s="8"/>
      <c r="B462" s="87"/>
    </row>
    <row r="463" spans="1:2" ht="12.75" hidden="1">
      <c r="A463" s="8"/>
      <c r="B463" s="87"/>
    </row>
    <row r="464" spans="1:2" ht="12.75" hidden="1">
      <c r="A464" s="8"/>
      <c r="B464" s="87"/>
    </row>
    <row r="465" spans="1:2" ht="12.75" hidden="1">
      <c r="A465" s="8"/>
      <c r="B465" s="87"/>
    </row>
    <row r="466" spans="1:2" ht="12.75" hidden="1">
      <c r="A466" s="8"/>
      <c r="B466" s="87"/>
    </row>
    <row r="467" spans="1:2" ht="12.75" hidden="1">
      <c r="A467" s="8"/>
      <c r="B467" s="87"/>
    </row>
    <row r="468" spans="1:2" ht="12.75" hidden="1">
      <c r="A468" s="8"/>
      <c r="B468" s="87"/>
    </row>
    <row r="469" spans="1:2" ht="12.75" hidden="1">
      <c r="A469" s="8"/>
      <c r="B469" s="87"/>
    </row>
    <row r="470" spans="1:2" ht="12.75" hidden="1">
      <c r="A470" s="8"/>
      <c r="B470" s="87"/>
    </row>
    <row r="471" spans="1:2" ht="12.75" hidden="1">
      <c r="A471" s="8"/>
      <c r="B471" s="87"/>
    </row>
    <row r="472" spans="1:2" ht="12.75" hidden="1">
      <c r="A472" s="8"/>
      <c r="B472" s="87"/>
    </row>
    <row r="473" spans="1:2" ht="12.75" hidden="1">
      <c r="A473" s="8"/>
      <c r="B473" s="87"/>
    </row>
    <row r="474" spans="1:2" ht="12.75" hidden="1">
      <c r="A474" s="8"/>
      <c r="B474" s="87"/>
    </row>
    <row r="475" spans="1:2" ht="12.75" hidden="1">
      <c r="A475" s="8"/>
      <c r="B475" s="87"/>
    </row>
    <row r="476" spans="1:2" ht="12.75" hidden="1">
      <c r="A476" s="8"/>
      <c r="B476" s="87"/>
    </row>
    <row r="477" spans="1:2" ht="12.75" hidden="1">
      <c r="A477" s="8"/>
      <c r="B477" s="87"/>
    </row>
    <row r="478" spans="1:2" ht="12.75" hidden="1">
      <c r="A478" s="8"/>
      <c r="B478" s="87"/>
    </row>
    <row r="479" spans="1:2" ht="12.75" hidden="1">
      <c r="A479" s="8"/>
      <c r="B479" s="87"/>
    </row>
    <row r="480" spans="1:2" ht="12.75" hidden="1">
      <c r="A480" s="8"/>
      <c r="B480" s="87"/>
    </row>
    <row r="481" spans="1:2" ht="12.75" hidden="1">
      <c r="A481" s="8"/>
      <c r="B481" s="87"/>
    </row>
    <row r="482" spans="1:2" ht="12.75" hidden="1">
      <c r="A482" s="8"/>
      <c r="B482" s="87"/>
    </row>
    <row r="483" spans="1:2" ht="12.75" hidden="1">
      <c r="A483" s="8"/>
      <c r="B483" s="87"/>
    </row>
    <row r="484" spans="1:2" ht="12.75" hidden="1">
      <c r="A484" s="8"/>
      <c r="B484" s="87"/>
    </row>
    <row r="485" spans="1:2" ht="12.75" hidden="1">
      <c r="A485" s="8"/>
      <c r="B485" s="87"/>
    </row>
    <row r="486" spans="1:2" ht="12.75" hidden="1">
      <c r="A486" s="8"/>
      <c r="B486" s="87"/>
    </row>
    <row r="487" spans="1:2" ht="12.75" hidden="1">
      <c r="A487" s="8"/>
      <c r="B487" s="87"/>
    </row>
    <row r="488" spans="1:2" ht="12.75" hidden="1">
      <c r="A488" s="8"/>
      <c r="B488" s="87"/>
    </row>
    <row r="489" spans="1:2" ht="12.75" hidden="1">
      <c r="A489" s="8"/>
      <c r="B489" s="87"/>
    </row>
    <row r="490" spans="1:2" ht="12.75" hidden="1">
      <c r="A490" s="8"/>
      <c r="B490" s="87"/>
    </row>
    <row r="491" spans="1:2" ht="12.75" hidden="1">
      <c r="A491" s="8"/>
      <c r="B491" s="87"/>
    </row>
    <row r="492" spans="1:2" ht="12.75" hidden="1">
      <c r="A492" s="8"/>
      <c r="B492" s="87"/>
    </row>
    <row r="493" spans="1:2" ht="12.75" hidden="1">
      <c r="A493" s="8"/>
      <c r="B493" s="87"/>
    </row>
    <row r="494" spans="1:2" ht="12.75" hidden="1">
      <c r="A494" s="8"/>
      <c r="B494" s="87"/>
    </row>
    <row r="495" spans="1:2" ht="12.75" hidden="1">
      <c r="A495" s="8"/>
      <c r="B495" s="87"/>
    </row>
    <row r="496" spans="1:2" ht="12.75" hidden="1">
      <c r="A496" s="8"/>
      <c r="B496" s="87"/>
    </row>
    <row r="497" spans="1:2" ht="12.75" hidden="1">
      <c r="A497" s="8"/>
      <c r="B497" s="87"/>
    </row>
    <row r="498" spans="1:2" ht="12.75" hidden="1">
      <c r="A498" s="8"/>
      <c r="B498" s="87"/>
    </row>
    <row r="499" spans="1:2" ht="12.75" hidden="1">
      <c r="A499" s="8"/>
      <c r="B499" s="87"/>
    </row>
    <row r="500" spans="1:2" ht="12.75" hidden="1">
      <c r="A500" s="8"/>
      <c r="B500" s="87"/>
    </row>
    <row r="501" spans="1:2" ht="12.75" hidden="1">
      <c r="A501" s="8"/>
      <c r="B501" s="87"/>
    </row>
    <row r="502" spans="1:2" ht="12.75" hidden="1">
      <c r="A502" s="8"/>
      <c r="B502" s="87"/>
    </row>
    <row r="503" spans="1:2" ht="12.75" hidden="1">
      <c r="A503" s="8"/>
      <c r="B503" s="87"/>
    </row>
    <row r="504" spans="1:2" ht="12.75" hidden="1">
      <c r="A504" s="8"/>
      <c r="B504" s="87"/>
    </row>
    <row r="505" spans="1:2" ht="12.75" hidden="1">
      <c r="A505" s="8"/>
      <c r="B505" s="87"/>
    </row>
    <row r="506" spans="1:2" ht="12.75" hidden="1">
      <c r="A506" s="8"/>
      <c r="B506" s="87"/>
    </row>
    <row r="507" spans="1:2" ht="12.75" hidden="1">
      <c r="A507" s="8"/>
      <c r="B507" s="87"/>
    </row>
    <row r="508" spans="1:2" ht="12.75" hidden="1">
      <c r="A508" s="8"/>
      <c r="B508" s="87"/>
    </row>
    <row r="509" spans="1:2" ht="12.75" hidden="1">
      <c r="A509" s="8"/>
      <c r="B509" s="87"/>
    </row>
    <row r="510" spans="1:2" ht="12.75" hidden="1">
      <c r="A510" s="8"/>
      <c r="B510" s="87"/>
    </row>
    <row r="511" spans="1:2" ht="12.75" hidden="1">
      <c r="A511" s="8"/>
      <c r="B511" s="87"/>
    </row>
    <row r="512" spans="1:2" ht="12.75" hidden="1">
      <c r="A512" s="8"/>
      <c r="B512" s="87"/>
    </row>
    <row r="513" spans="1:2" ht="12.75" hidden="1">
      <c r="A513" s="8"/>
      <c r="B513" s="87"/>
    </row>
    <row r="514" spans="1:2" ht="12.75" hidden="1">
      <c r="A514" s="8"/>
      <c r="B514" s="87"/>
    </row>
    <row r="515" spans="1:2" ht="12.75" hidden="1">
      <c r="A515" s="8"/>
      <c r="B515" s="87"/>
    </row>
    <row r="516" spans="1:2" ht="12.75" hidden="1">
      <c r="A516" s="8"/>
      <c r="B516" s="87"/>
    </row>
    <row r="517" spans="1:2" ht="12.75" hidden="1">
      <c r="A517" s="8"/>
      <c r="B517" s="87"/>
    </row>
    <row r="518" spans="1:2" ht="12.75" hidden="1">
      <c r="A518" s="8"/>
      <c r="B518" s="87"/>
    </row>
    <row r="519" spans="1:2" ht="12.75" hidden="1">
      <c r="A519" s="8"/>
      <c r="B519" s="87"/>
    </row>
    <row r="520" spans="1:2" ht="12.75" hidden="1">
      <c r="A520" s="8"/>
      <c r="B520" s="87"/>
    </row>
    <row r="521" spans="1:2" ht="12.75" hidden="1">
      <c r="A521" s="8"/>
      <c r="B521" s="87"/>
    </row>
    <row r="522" spans="1:2" ht="12.75" hidden="1">
      <c r="A522" s="8"/>
      <c r="B522" s="87"/>
    </row>
    <row r="523" spans="1:2" ht="12.75" hidden="1">
      <c r="A523" s="8"/>
      <c r="B523" s="87"/>
    </row>
    <row r="524" spans="1:2" ht="12.75" hidden="1">
      <c r="A524" s="8"/>
      <c r="B524" s="87"/>
    </row>
    <row r="525" spans="1:2" ht="12.75" hidden="1">
      <c r="A525" s="8"/>
      <c r="B525" s="87"/>
    </row>
    <row r="526" spans="1:2" ht="12.75" hidden="1">
      <c r="A526" s="8"/>
      <c r="B526" s="87"/>
    </row>
    <row r="527" spans="1:2" ht="12.75" hidden="1">
      <c r="A527" s="8"/>
      <c r="B527" s="87"/>
    </row>
    <row r="528" spans="1:2" ht="12.75" hidden="1">
      <c r="A528" s="8"/>
      <c r="B528" s="87"/>
    </row>
    <row r="529" spans="1:2" ht="12.75" hidden="1">
      <c r="A529" s="8"/>
      <c r="B529" s="87"/>
    </row>
    <row r="530" spans="1:2" ht="12.75" hidden="1">
      <c r="A530" s="8"/>
      <c r="B530" s="87"/>
    </row>
    <row r="531" spans="1:2" ht="12.75" hidden="1">
      <c r="A531" s="8"/>
      <c r="B531" s="87"/>
    </row>
    <row r="532" spans="1:2" ht="12.75" hidden="1">
      <c r="A532" s="8"/>
      <c r="B532" s="87"/>
    </row>
    <row r="533" spans="1:2" ht="12.75" hidden="1">
      <c r="A533" s="8"/>
      <c r="B533" s="87"/>
    </row>
    <row r="534" spans="1:2" ht="12.75" hidden="1">
      <c r="A534" s="8"/>
      <c r="B534" s="87"/>
    </row>
    <row r="535" spans="1:2" ht="12.75" hidden="1">
      <c r="A535" s="8"/>
      <c r="B535" s="87"/>
    </row>
    <row r="536" spans="1:2" ht="12.75" hidden="1">
      <c r="A536" s="8"/>
      <c r="B536" s="87"/>
    </row>
    <row r="537" spans="1:2" ht="12.75" hidden="1">
      <c r="A537" s="8"/>
      <c r="B537" s="87"/>
    </row>
    <row r="538" spans="1:2" ht="12.75" hidden="1">
      <c r="A538" s="8"/>
      <c r="B538" s="87"/>
    </row>
    <row r="539" spans="1:2" ht="12.75" hidden="1">
      <c r="A539" s="8"/>
      <c r="B539" s="87"/>
    </row>
    <row r="540" spans="1:2" ht="12.75" hidden="1">
      <c r="A540" s="8"/>
      <c r="B540" s="87"/>
    </row>
    <row r="541" spans="1:2" ht="12.75" hidden="1">
      <c r="A541" s="8"/>
      <c r="B541" s="87"/>
    </row>
    <row r="542" spans="1:2" ht="12.75" hidden="1">
      <c r="A542" s="8"/>
      <c r="B542" s="87"/>
    </row>
    <row r="543" spans="1:2" ht="12.75" hidden="1">
      <c r="A543" s="8"/>
      <c r="B543" s="87"/>
    </row>
    <row r="544" spans="1:2" ht="12.75" hidden="1">
      <c r="A544" s="8"/>
      <c r="B544" s="87"/>
    </row>
    <row r="545" spans="1:2" ht="12.75" hidden="1">
      <c r="A545" s="8"/>
      <c r="B545" s="87"/>
    </row>
    <row r="546" spans="1:2" ht="12.75" hidden="1">
      <c r="A546" s="8"/>
      <c r="B546" s="87"/>
    </row>
    <row r="547" spans="1:2" ht="12.75" hidden="1">
      <c r="A547" s="8"/>
      <c r="B547" s="87"/>
    </row>
    <row r="548" spans="1:2" ht="12.75" hidden="1">
      <c r="A548" s="8"/>
      <c r="B548" s="87"/>
    </row>
    <row r="549" spans="1:2" ht="12.75" hidden="1">
      <c r="A549" s="8"/>
      <c r="B549" s="87"/>
    </row>
    <row r="550" spans="1:2" ht="12.75" hidden="1">
      <c r="A550" s="8"/>
      <c r="B550" s="87"/>
    </row>
    <row r="551" spans="1:2" ht="12.75" hidden="1">
      <c r="A551" s="8"/>
      <c r="B551" s="87"/>
    </row>
    <row r="552" spans="1:2" ht="12.75" hidden="1">
      <c r="A552" s="8"/>
      <c r="B552" s="87"/>
    </row>
    <row r="553" spans="1:2" ht="12.75" hidden="1">
      <c r="A553" s="8"/>
      <c r="B553" s="87"/>
    </row>
    <row r="554" spans="1:2" ht="12.75" hidden="1">
      <c r="A554" s="8"/>
      <c r="B554" s="87"/>
    </row>
    <row r="555" spans="1:2" ht="12.75" hidden="1">
      <c r="A555" s="8"/>
      <c r="B555" s="87"/>
    </row>
    <row r="556" spans="1:2" ht="12.75" hidden="1">
      <c r="A556" s="8"/>
      <c r="B556" s="87"/>
    </row>
    <row r="557" spans="1:2" ht="12.75" hidden="1">
      <c r="A557" s="8"/>
      <c r="B557" s="87"/>
    </row>
    <row r="558" spans="1:2" ht="12.75" hidden="1">
      <c r="A558" s="8"/>
      <c r="B558" s="87"/>
    </row>
    <row r="559" spans="1:2" ht="12.75" hidden="1">
      <c r="A559" s="8"/>
      <c r="B559" s="87"/>
    </row>
    <row r="560" spans="1:2" ht="12.75" hidden="1">
      <c r="A560" s="8"/>
      <c r="B560" s="87"/>
    </row>
    <row r="561" spans="1:2" ht="12.75" hidden="1">
      <c r="A561" s="8"/>
      <c r="B561" s="87"/>
    </row>
    <row r="562" spans="1:2" ht="12.75" hidden="1">
      <c r="A562" s="8"/>
      <c r="B562" s="87"/>
    </row>
    <row r="563" spans="1:2" ht="12.75" hidden="1">
      <c r="A563" s="8"/>
      <c r="B563" s="87"/>
    </row>
    <row r="564" spans="1:2" ht="12.75" hidden="1">
      <c r="A564" s="8"/>
      <c r="B564" s="87"/>
    </row>
    <row r="565" spans="1:2" ht="12.75" hidden="1">
      <c r="A565" s="8"/>
      <c r="B565" s="87"/>
    </row>
    <row r="566" spans="1:2" ht="12.75" hidden="1">
      <c r="A566" s="8"/>
      <c r="B566" s="87"/>
    </row>
    <row r="567" spans="1:2" ht="12.75" hidden="1">
      <c r="A567" s="8"/>
      <c r="B567" s="87"/>
    </row>
    <row r="568" spans="1:2" ht="12.75" hidden="1">
      <c r="A568" s="8"/>
      <c r="B568" s="87"/>
    </row>
    <row r="569" spans="1:2" ht="12.75" hidden="1">
      <c r="A569" s="8"/>
      <c r="B569" s="87"/>
    </row>
    <row r="570" spans="1:2" ht="12.75" hidden="1">
      <c r="A570" s="8"/>
      <c r="B570" s="87"/>
    </row>
    <row r="571" spans="1:2" ht="12.75" hidden="1">
      <c r="A571" s="8"/>
      <c r="B571" s="87"/>
    </row>
    <row r="572" spans="1:2" ht="12.75" hidden="1">
      <c r="A572" s="8"/>
      <c r="B572" s="87"/>
    </row>
    <row r="573" spans="1:2" ht="12.75" hidden="1">
      <c r="A573" s="8"/>
      <c r="B573" s="87"/>
    </row>
    <row r="574" spans="1:2" ht="12.75" hidden="1">
      <c r="A574" s="8"/>
      <c r="B574" s="87"/>
    </row>
    <row r="575" spans="1:2" ht="12.75" hidden="1">
      <c r="A575" s="8"/>
      <c r="B575" s="87"/>
    </row>
    <row r="576" spans="1:2" ht="12.75" hidden="1">
      <c r="A576" s="8"/>
      <c r="B576" s="87"/>
    </row>
    <row r="577" spans="1:2" ht="12.75" hidden="1">
      <c r="A577" s="8"/>
      <c r="B577" s="87"/>
    </row>
    <row r="578" spans="1:2" ht="12.75" hidden="1">
      <c r="A578" s="8"/>
      <c r="B578" s="87"/>
    </row>
    <row r="579" spans="1:2" ht="12.75" hidden="1">
      <c r="A579" s="8"/>
      <c r="B579" s="87"/>
    </row>
    <row r="580" spans="1:2" ht="12.75" hidden="1">
      <c r="A580" s="8"/>
      <c r="B580" s="87"/>
    </row>
    <row r="581" spans="1:2" ht="12.75" hidden="1">
      <c r="A581" s="8"/>
      <c r="B581" s="87"/>
    </row>
    <row r="582" spans="1:2" ht="12.75" hidden="1">
      <c r="A582" s="8"/>
      <c r="B582" s="87"/>
    </row>
    <row r="583" spans="1:2" ht="12.75" hidden="1">
      <c r="A583" s="8"/>
      <c r="B583" s="87"/>
    </row>
    <row r="584" spans="1:2" ht="12.75" hidden="1">
      <c r="A584" s="8"/>
      <c r="B584" s="87"/>
    </row>
    <row r="585" spans="1:2" ht="12.75" hidden="1">
      <c r="A585" s="8"/>
      <c r="B585" s="87"/>
    </row>
    <row r="586" spans="1:2" ht="12.75" hidden="1">
      <c r="A586" s="8"/>
      <c r="B586" s="87"/>
    </row>
    <row r="587" spans="1:2" ht="12.75" hidden="1">
      <c r="A587" s="8"/>
      <c r="B587" s="87"/>
    </row>
    <row r="588" spans="1:2" ht="12.75" hidden="1">
      <c r="A588" s="8"/>
      <c r="B588" s="87"/>
    </row>
    <row r="589" spans="1:2" ht="12.75" hidden="1">
      <c r="A589" s="8"/>
      <c r="B589" s="87"/>
    </row>
    <row r="590" spans="1:2" ht="12.75" hidden="1">
      <c r="A590" s="8"/>
      <c r="B590" s="87"/>
    </row>
    <row r="591" spans="1:2" ht="12.75" hidden="1">
      <c r="A591" s="8"/>
      <c r="B591" s="87"/>
    </row>
    <row r="592" spans="1:2" ht="12.75" hidden="1">
      <c r="A592" s="8"/>
      <c r="B592" s="87"/>
    </row>
    <row r="593" spans="1:2" ht="12.75" hidden="1">
      <c r="A593" s="8"/>
      <c r="B593" s="87"/>
    </row>
    <row r="594" spans="1:2" ht="12.75" hidden="1">
      <c r="A594" s="8"/>
      <c r="B594" s="87"/>
    </row>
    <row r="595" spans="1:2" ht="12.75" hidden="1">
      <c r="A595" s="8"/>
      <c r="B595" s="87"/>
    </row>
    <row r="596" spans="1:2" ht="12.75" hidden="1">
      <c r="A596" s="8"/>
      <c r="B596" s="87"/>
    </row>
    <row r="597" spans="1:2" ht="12.75" hidden="1">
      <c r="A597" s="8"/>
      <c r="B597" s="87"/>
    </row>
    <row r="598" spans="1:2" ht="12.75" hidden="1">
      <c r="A598" s="8"/>
      <c r="B598" s="87"/>
    </row>
    <row r="599" spans="1:2" ht="12.75" hidden="1">
      <c r="A599" s="8"/>
      <c r="B599" s="87"/>
    </row>
    <row r="600" spans="1:2" ht="12.75" hidden="1">
      <c r="A600" s="8"/>
      <c r="B600" s="87"/>
    </row>
    <row r="601" spans="1:2" ht="12.75" hidden="1">
      <c r="A601" s="8"/>
      <c r="B601" s="87"/>
    </row>
    <row r="602" spans="1:2" ht="12.75" hidden="1">
      <c r="A602" s="8"/>
      <c r="B602" s="87"/>
    </row>
    <row r="603" spans="1:2" ht="12.75" hidden="1">
      <c r="A603" s="8"/>
      <c r="B603" s="87"/>
    </row>
    <row r="604" spans="1:2" ht="12.75" hidden="1">
      <c r="A604" s="8"/>
      <c r="B604" s="87"/>
    </row>
    <row r="605" spans="1:2" ht="12.75" hidden="1">
      <c r="A605" s="8"/>
      <c r="B605" s="87"/>
    </row>
    <row r="606" spans="1:2" ht="12.75" hidden="1">
      <c r="A606" s="8"/>
      <c r="B606" s="87"/>
    </row>
    <row r="607" spans="1:2" ht="12.75" hidden="1">
      <c r="A607" s="8"/>
      <c r="B607" s="87"/>
    </row>
    <row r="608" spans="1:2" ht="12.75" hidden="1">
      <c r="A608" s="8"/>
      <c r="B608" s="87"/>
    </row>
    <row r="609" spans="1:2" ht="12.75" hidden="1">
      <c r="A609" s="8"/>
      <c r="B609" s="87"/>
    </row>
    <row r="610" spans="1:2" ht="12.75" hidden="1">
      <c r="A610" s="8"/>
      <c r="B610" s="87"/>
    </row>
    <row r="611" spans="1:2" ht="12.75" hidden="1">
      <c r="A611" s="8"/>
      <c r="B611" s="87"/>
    </row>
    <row r="612" spans="1:2" ht="12.75" hidden="1">
      <c r="A612" s="8"/>
      <c r="B612" s="87"/>
    </row>
    <row r="613" spans="1:2" ht="12.75" hidden="1">
      <c r="A613" s="8"/>
      <c r="B613" s="87"/>
    </row>
    <row r="614" spans="1:2" ht="12.75" hidden="1">
      <c r="A614" s="8"/>
      <c r="B614" s="87"/>
    </row>
    <row r="615" spans="1:2" ht="12.75" hidden="1">
      <c r="A615" s="8"/>
      <c r="B615" s="87"/>
    </row>
    <row r="616" spans="1:2" ht="12.75" hidden="1">
      <c r="A616" s="8"/>
      <c r="B616" s="87"/>
    </row>
    <row r="617" spans="1:2" ht="12.75" hidden="1">
      <c r="A617" s="8"/>
      <c r="B617" s="87"/>
    </row>
    <row r="618" spans="1:2" ht="12.75" hidden="1">
      <c r="A618" s="8"/>
      <c r="B618" s="87"/>
    </row>
    <row r="619" spans="1:2" ht="12.75" hidden="1">
      <c r="A619" s="8"/>
      <c r="B619" s="87"/>
    </row>
    <row r="620" spans="1:2" ht="12.75" hidden="1">
      <c r="A620" s="8"/>
      <c r="B620" s="87"/>
    </row>
    <row r="621" spans="1:2" ht="12.75" hidden="1">
      <c r="A621" s="8"/>
      <c r="B621" s="87"/>
    </row>
    <row r="622" spans="1:2" ht="12.75" hidden="1">
      <c r="A622" s="8"/>
      <c r="B622" s="87"/>
    </row>
    <row r="623" spans="1:2" ht="12.75" hidden="1">
      <c r="A623" s="8"/>
      <c r="B623" s="87"/>
    </row>
    <row r="624" spans="1:2" ht="12.75" hidden="1">
      <c r="A624" s="8"/>
      <c r="B624" s="87"/>
    </row>
    <row r="625" spans="1:2" ht="12.75" hidden="1">
      <c r="A625" s="8"/>
      <c r="B625" s="87"/>
    </row>
    <row r="626" spans="1:2" ht="12.75" hidden="1">
      <c r="A626" s="8"/>
      <c r="B626" s="87"/>
    </row>
    <row r="627" spans="1:2" ht="12.75" hidden="1">
      <c r="A627" s="8"/>
      <c r="B627" s="87"/>
    </row>
    <row r="628" spans="1:2" ht="12.75" hidden="1">
      <c r="A628" s="8"/>
      <c r="B628" s="87"/>
    </row>
    <row r="629" spans="1:2" ht="12.75" hidden="1">
      <c r="A629" s="8"/>
      <c r="B629" s="87"/>
    </row>
    <row r="630" spans="1:2" ht="12.75" hidden="1">
      <c r="A630" s="8"/>
      <c r="B630" s="87"/>
    </row>
    <row r="631" spans="1:2" ht="12.75" hidden="1">
      <c r="A631" s="8"/>
      <c r="B631" s="87"/>
    </row>
    <row r="632" spans="1:2" ht="12.75" hidden="1">
      <c r="A632" s="8"/>
      <c r="B632" s="87"/>
    </row>
    <row r="633" spans="1:2" ht="12.75" hidden="1">
      <c r="A633" s="8"/>
      <c r="B633" s="87"/>
    </row>
    <row r="634" spans="1:2" ht="12.75" hidden="1">
      <c r="A634" s="8"/>
      <c r="B634" s="87"/>
    </row>
    <row r="635" spans="1:2" ht="12.75" hidden="1">
      <c r="A635" s="8"/>
      <c r="B635" s="87"/>
    </row>
    <row r="636" spans="1:2" ht="12.75" hidden="1">
      <c r="A636" s="8"/>
      <c r="B636" s="87"/>
    </row>
    <row r="637" spans="1:2" ht="12.75" hidden="1">
      <c r="A637" s="8"/>
      <c r="B637" s="87"/>
    </row>
    <row r="638" spans="1:2" ht="12.75" hidden="1">
      <c r="A638" s="8"/>
      <c r="B638" s="87"/>
    </row>
    <row r="639" spans="1:2" ht="12.75" hidden="1">
      <c r="A639" s="8"/>
      <c r="B639" s="87"/>
    </row>
    <row r="640" spans="1:2" ht="12.75" hidden="1">
      <c r="A640" s="8"/>
      <c r="B640" s="87"/>
    </row>
    <row r="641" spans="1:2" ht="12.75" hidden="1">
      <c r="A641" s="8"/>
      <c r="B641" s="87"/>
    </row>
    <row r="642" spans="1:2" ht="12.75" hidden="1">
      <c r="A642" s="8"/>
      <c r="B642" s="87"/>
    </row>
    <row r="643" spans="1:2" ht="12.75" hidden="1">
      <c r="A643" s="8"/>
      <c r="B643" s="87"/>
    </row>
    <row r="644" spans="1:2" ht="12.75" hidden="1">
      <c r="A644" s="8"/>
      <c r="B644" s="87"/>
    </row>
    <row r="645" spans="1:2" ht="12.75" hidden="1">
      <c r="A645" s="8"/>
      <c r="B645" s="87"/>
    </row>
    <row r="646" spans="1:2" ht="12.75" hidden="1">
      <c r="A646" s="8"/>
      <c r="B646" s="87"/>
    </row>
    <row r="647" spans="1:2" ht="12.75" hidden="1">
      <c r="A647" s="8"/>
      <c r="B647" s="87"/>
    </row>
    <row r="648" spans="1:2" ht="12.75" hidden="1">
      <c r="A648" s="8"/>
      <c r="B648" s="87"/>
    </row>
    <row r="649" spans="1:2" ht="12.75" hidden="1">
      <c r="A649" s="8"/>
      <c r="B649" s="87"/>
    </row>
    <row r="650" spans="1:2" ht="12.75" hidden="1">
      <c r="A650" s="8"/>
      <c r="B650" s="87"/>
    </row>
    <row r="651" spans="1:2" ht="12.75" hidden="1">
      <c r="A651" s="8"/>
      <c r="B651" s="87"/>
    </row>
    <row r="652" spans="1:2" ht="12.75" hidden="1">
      <c r="A652" s="8"/>
      <c r="B652" s="87"/>
    </row>
    <row r="653" spans="1:2" ht="12.75" hidden="1">
      <c r="A653" s="8"/>
      <c r="B653" s="87"/>
    </row>
    <row r="654" spans="1:2" ht="12.75" hidden="1">
      <c r="A654" s="8"/>
      <c r="B654" s="87"/>
    </row>
    <row r="655" spans="1:2" ht="12.75" hidden="1">
      <c r="A655" s="8"/>
      <c r="B655" s="87"/>
    </row>
    <row r="656" spans="1:2" ht="12.75" hidden="1">
      <c r="A656" s="8"/>
      <c r="B656" s="87"/>
    </row>
    <row r="657" spans="1:2" ht="12.75" hidden="1">
      <c r="A657" s="8"/>
      <c r="B657" s="87"/>
    </row>
    <row r="658" spans="1:2" ht="12.75" hidden="1">
      <c r="A658" s="8"/>
      <c r="B658" s="87"/>
    </row>
    <row r="659" spans="1:2" ht="12.75" hidden="1">
      <c r="A659" s="8"/>
      <c r="B659" s="87"/>
    </row>
    <row r="660" spans="1:2" ht="12.75" hidden="1">
      <c r="A660" s="8"/>
      <c r="B660" s="87"/>
    </row>
    <row r="661" spans="1:2" ht="12.75" hidden="1">
      <c r="A661" s="8"/>
      <c r="B661" s="87"/>
    </row>
    <row r="662" spans="1:2" ht="12.75" hidden="1">
      <c r="A662" s="8"/>
      <c r="B662" s="87"/>
    </row>
    <row r="663" spans="1:2" ht="12.75" hidden="1">
      <c r="A663" s="8"/>
      <c r="B663" s="87"/>
    </row>
    <row r="664" spans="1:2" ht="12.75" hidden="1">
      <c r="A664" s="8"/>
      <c r="B664" s="87"/>
    </row>
    <row r="665" spans="1:2" ht="12.75" hidden="1">
      <c r="A665" s="8"/>
      <c r="B665" s="87"/>
    </row>
    <row r="666" spans="1:2" ht="12.75" hidden="1">
      <c r="A666" s="8"/>
      <c r="B666" s="87"/>
    </row>
    <row r="667" spans="1:2" ht="12.75" hidden="1">
      <c r="A667" s="8"/>
      <c r="B667" s="87"/>
    </row>
    <row r="668" spans="1:2" ht="12.75" hidden="1">
      <c r="A668" s="8"/>
      <c r="B668" s="87"/>
    </row>
    <row r="669" spans="1:2" ht="12.75" hidden="1">
      <c r="A669" s="8"/>
      <c r="B669" s="87"/>
    </row>
    <row r="670" spans="1:2" ht="12.75" hidden="1">
      <c r="A670" s="8"/>
      <c r="B670" s="87"/>
    </row>
    <row r="671" spans="1:2" ht="12.75" hidden="1">
      <c r="A671" s="8"/>
      <c r="B671" s="87"/>
    </row>
    <row r="672" spans="1:2" ht="12.75" hidden="1">
      <c r="A672" s="8"/>
      <c r="B672" s="87"/>
    </row>
    <row r="673" spans="1:2" ht="12.75" hidden="1">
      <c r="A673" s="8"/>
      <c r="B673" s="87"/>
    </row>
    <row r="674" spans="1:2" ht="12.75" hidden="1">
      <c r="A674" s="8"/>
      <c r="B674" s="87"/>
    </row>
    <row r="675" spans="1:2" ht="12.75" hidden="1">
      <c r="A675" s="8"/>
      <c r="B675" s="87"/>
    </row>
    <row r="676" spans="1:2" ht="12.75" hidden="1">
      <c r="A676" s="8"/>
      <c r="B676" s="87"/>
    </row>
    <row r="677" spans="1:2" ht="12.75" hidden="1">
      <c r="A677" s="8"/>
      <c r="B677" s="87"/>
    </row>
    <row r="678" spans="1:2" ht="12.75" hidden="1">
      <c r="A678" s="8"/>
      <c r="B678" s="87"/>
    </row>
    <row r="679" spans="1:2" ht="12.75" hidden="1">
      <c r="A679" s="8"/>
      <c r="B679" s="87"/>
    </row>
    <row r="680" spans="1:2" ht="12.75" hidden="1">
      <c r="A680" s="8"/>
      <c r="B680" s="87"/>
    </row>
    <row r="681" spans="1:2" ht="12.75" hidden="1">
      <c r="A681" s="8"/>
      <c r="B681" s="87"/>
    </row>
    <row r="682" spans="1:2" ht="12.75" hidden="1">
      <c r="A682" s="8"/>
      <c r="B682" s="87"/>
    </row>
    <row r="683" spans="1:2" ht="12.75" hidden="1">
      <c r="A683" s="8"/>
      <c r="B683" s="87"/>
    </row>
    <row r="684" spans="1:2" ht="12.75" hidden="1">
      <c r="A684" s="8"/>
      <c r="B684" s="87"/>
    </row>
    <row r="685" spans="1:2" ht="12.75" hidden="1">
      <c r="A685" s="8"/>
      <c r="B685" s="87"/>
    </row>
    <row r="686" spans="1:2" ht="12.75" hidden="1">
      <c r="A686" s="8"/>
      <c r="B686" s="87"/>
    </row>
    <row r="687" spans="1:2" ht="12.75" hidden="1">
      <c r="A687" s="8"/>
      <c r="B687" s="87"/>
    </row>
    <row r="688" spans="1:2" ht="12.75" hidden="1">
      <c r="A688" s="8"/>
      <c r="B688" s="87"/>
    </row>
    <row r="689" spans="1:2" ht="12.75" hidden="1">
      <c r="A689" s="8"/>
      <c r="B689" s="87"/>
    </row>
    <row r="690" spans="1:2" ht="12.75" hidden="1">
      <c r="A690" s="8"/>
      <c r="B690" s="87"/>
    </row>
    <row r="691" spans="1:2" ht="12.75" hidden="1">
      <c r="A691" s="8"/>
      <c r="B691" s="87"/>
    </row>
    <row r="692" spans="1:2" ht="12.75" hidden="1">
      <c r="A692" s="8"/>
      <c r="B692" s="87"/>
    </row>
    <row r="693" spans="1:2" ht="12.75" hidden="1">
      <c r="A693" s="8"/>
      <c r="B693" s="87"/>
    </row>
    <row r="694" spans="1:2" ht="12.75" hidden="1">
      <c r="A694" s="8"/>
      <c r="B694" s="87"/>
    </row>
    <row r="695" spans="1:2" ht="12.75" hidden="1">
      <c r="A695" s="8"/>
      <c r="B695" s="87"/>
    </row>
    <row r="696" spans="1:2" ht="12.75" hidden="1">
      <c r="A696" s="8"/>
      <c r="B696" s="87"/>
    </row>
    <row r="697" spans="1:2" ht="12.75" hidden="1">
      <c r="A697" s="8"/>
      <c r="B697" s="87"/>
    </row>
    <row r="698" spans="1:2" ht="12.75" hidden="1">
      <c r="A698" s="8"/>
      <c r="B698" s="87"/>
    </row>
    <row r="699" spans="1:2" ht="12.75" hidden="1">
      <c r="A699" s="8"/>
      <c r="B699" s="87"/>
    </row>
    <row r="700" spans="1:2" ht="12.75" hidden="1">
      <c r="A700" s="8"/>
      <c r="B700" s="87"/>
    </row>
    <row r="701" spans="1:2" ht="12.75" hidden="1">
      <c r="A701" s="8"/>
      <c r="B701" s="87"/>
    </row>
    <row r="702" spans="1:2" ht="12.75" hidden="1">
      <c r="A702" s="8"/>
      <c r="B702" s="87"/>
    </row>
    <row r="703" spans="1:2" ht="12.75" hidden="1">
      <c r="A703" s="8"/>
      <c r="B703" s="87"/>
    </row>
    <row r="704" spans="1:2" ht="12.75" hidden="1">
      <c r="A704" s="8"/>
      <c r="B704" s="87"/>
    </row>
    <row r="705" spans="1:2" ht="12.75" hidden="1">
      <c r="A705" s="8"/>
      <c r="B705" s="87"/>
    </row>
    <row r="706" spans="1:2" ht="12.75" hidden="1">
      <c r="A706" s="8"/>
      <c r="B706" s="87"/>
    </row>
    <row r="707" spans="1:2" ht="12.75" hidden="1">
      <c r="A707" s="8"/>
      <c r="B707" s="87"/>
    </row>
    <row r="708" spans="1:2" ht="12.75" hidden="1">
      <c r="A708" s="8"/>
      <c r="B708" s="87"/>
    </row>
    <row r="709" spans="1:2" ht="12.75" hidden="1">
      <c r="A709" s="8"/>
      <c r="B709" s="87"/>
    </row>
    <row r="710" spans="1:2" ht="12.75" hidden="1">
      <c r="A710" s="8"/>
      <c r="B710" s="87"/>
    </row>
    <row r="711" spans="1:2" ht="12.75" hidden="1">
      <c r="A711" s="8"/>
      <c r="B711" s="87"/>
    </row>
    <row r="712" spans="1:2" ht="12.75" hidden="1">
      <c r="A712" s="8"/>
      <c r="B712" s="87"/>
    </row>
    <row r="713" spans="1:2" ht="12.75" hidden="1">
      <c r="A713" s="8"/>
      <c r="B713" s="87"/>
    </row>
    <row r="714" spans="1:2" ht="12.75" hidden="1">
      <c r="A714" s="8"/>
      <c r="B714" s="87"/>
    </row>
    <row r="715" spans="1:2" ht="12.75" hidden="1">
      <c r="A715" s="8"/>
      <c r="B715" s="87"/>
    </row>
    <row r="716" spans="1:2" ht="12.75" hidden="1">
      <c r="A716" s="8"/>
      <c r="B716" s="87"/>
    </row>
    <row r="717" spans="1:2" ht="12.75" hidden="1">
      <c r="A717" s="8"/>
      <c r="B717" s="87"/>
    </row>
    <row r="718" spans="1:2" ht="12.75" hidden="1">
      <c r="A718" s="8"/>
      <c r="B718" s="87"/>
    </row>
    <row r="719" spans="1:2" ht="12.75" hidden="1">
      <c r="A719" s="8"/>
      <c r="B719" s="87"/>
    </row>
    <row r="720" spans="1:2" ht="12.75" hidden="1">
      <c r="A720" s="8"/>
      <c r="B720" s="87"/>
    </row>
    <row r="721" spans="1:2" ht="12.75" hidden="1">
      <c r="A721" s="8"/>
      <c r="B721" s="87"/>
    </row>
    <row r="722" spans="1:2" ht="12.75" hidden="1">
      <c r="A722" s="8"/>
      <c r="B722" s="87"/>
    </row>
    <row r="723" spans="1:2" ht="12.75" hidden="1">
      <c r="A723" s="8"/>
      <c r="B723" s="87"/>
    </row>
    <row r="724" spans="1:2" ht="12.75" hidden="1">
      <c r="A724" s="8"/>
      <c r="B724" s="87"/>
    </row>
    <row r="725" spans="1:2" ht="12.75" hidden="1">
      <c r="A725" s="8"/>
      <c r="B725" s="87"/>
    </row>
    <row r="726" spans="1:2" ht="12.75" hidden="1">
      <c r="A726" s="8"/>
      <c r="B726" s="87"/>
    </row>
    <row r="727" spans="1:2" ht="12.75" hidden="1">
      <c r="A727" s="8"/>
      <c r="B727" s="87"/>
    </row>
    <row r="728" spans="1:2" ht="12.75" hidden="1">
      <c r="A728" s="8"/>
      <c r="B728" s="87"/>
    </row>
    <row r="729" spans="1:2" ht="12.75" hidden="1">
      <c r="A729" s="8"/>
      <c r="B729" s="87"/>
    </row>
    <row r="730" spans="1:2" ht="12.75" hidden="1">
      <c r="A730" s="8"/>
      <c r="B730" s="87"/>
    </row>
    <row r="731" spans="1:2" ht="12.75" hidden="1">
      <c r="A731" s="8"/>
      <c r="B731" s="87"/>
    </row>
    <row r="732" spans="1:2" ht="12.75" hidden="1">
      <c r="A732" s="8"/>
      <c r="B732" s="87"/>
    </row>
    <row r="733" spans="1:2" ht="12.75" hidden="1">
      <c r="A733" s="8"/>
      <c r="B733" s="87"/>
    </row>
    <row r="734" spans="1:2" ht="12.75" hidden="1">
      <c r="A734" s="8"/>
      <c r="B734" s="87"/>
    </row>
    <row r="735" spans="1:2" ht="12.75" hidden="1">
      <c r="A735" s="8"/>
      <c r="B735" s="87"/>
    </row>
    <row r="736" spans="1:2" ht="12.75" hidden="1">
      <c r="A736" s="8"/>
      <c r="B736" s="87"/>
    </row>
    <row r="737" spans="1:2" ht="12.75" hidden="1">
      <c r="A737" s="8"/>
      <c r="B737" s="87"/>
    </row>
    <row r="738" spans="1:2" ht="12.75" hidden="1">
      <c r="A738" s="8"/>
      <c r="B738" s="87"/>
    </row>
    <row r="739" spans="1:2" ht="12.75" hidden="1">
      <c r="A739" s="8"/>
      <c r="B739" s="87"/>
    </row>
    <row r="740" spans="1:2" ht="12.75" hidden="1">
      <c r="A740" s="8"/>
      <c r="B740" s="87"/>
    </row>
    <row r="741" spans="1:2" ht="12.75" hidden="1">
      <c r="A741" s="8"/>
      <c r="B741" s="87"/>
    </row>
    <row r="742" spans="1:2" ht="12.75" hidden="1">
      <c r="A742" s="8"/>
      <c r="B742" s="87"/>
    </row>
    <row r="743" spans="1:2" ht="12.75" hidden="1">
      <c r="A743" s="8"/>
      <c r="B743" s="87"/>
    </row>
    <row r="744" spans="1:2" ht="12.75" hidden="1">
      <c r="A744" s="8"/>
      <c r="B744" s="87"/>
    </row>
    <row r="745" spans="1:2" ht="12.75" hidden="1">
      <c r="A745" s="8"/>
      <c r="B745" s="87"/>
    </row>
    <row r="746" spans="1:2" ht="12.75" hidden="1">
      <c r="A746" s="8"/>
      <c r="B746" s="87"/>
    </row>
    <row r="747" spans="1:2" ht="12.75" hidden="1">
      <c r="A747" s="8"/>
      <c r="B747" s="87"/>
    </row>
    <row r="748" spans="1:2" ht="12.75" hidden="1">
      <c r="A748" s="8"/>
      <c r="B748" s="87"/>
    </row>
    <row r="749" spans="1:2" ht="12.75" hidden="1">
      <c r="A749" s="8"/>
      <c r="B749" s="87"/>
    </row>
    <row r="750" spans="1:2" ht="12.75" hidden="1">
      <c r="A750" s="8"/>
      <c r="B750" s="87"/>
    </row>
    <row r="751" spans="1:2" ht="12.75" hidden="1">
      <c r="A751" s="8"/>
      <c r="B751" s="87"/>
    </row>
    <row r="752" spans="1:2" ht="12.75" hidden="1">
      <c r="A752" s="8"/>
      <c r="B752" s="87"/>
    </row>
    <row r="753" spans="1:2" ht="12.75" hidden="1">
      <c r="A753" s="8"/>
      <c r="B753" s="87"/>
    </row>
    <row r="754" spans="1:2" ht="12.75" hidden="1">
      <c r="A754" s="8"/>
      <c r="B754" s="87"/>
    </row>
    <row r="755" spans="1:2" ht="12.75" hidden="1">
      <c r="A755" s="8"/>
      <c r="B755" s="87"/>
    </row>
    <row r="756" spans="1:2" ht="12.75" hidden="1">
      <c r="A756" s="8"/>
      <c r="B756" s="87"/>
    </row>
    <row r="757" spans="1:2" ht="12.75" hidden="1">
      <c r="A757" s="8"/>
      <c r="B757" s="87"/>
    </row>
    <row r="758" spans="1:2" ht="12.75" hidden="1">
      <c r="A758" s="8"/>
      <c r="B758" s="87"/>
    </row>
    <row r="759" spans="1:2" ht="12.75" hidden="1">
      <c r="A759" s="8"/>
      <c r="B759" s="87"/>
    </row>
    <row r="760" spans="1:2" ht="12.75" hidden="1">
      <c r="A760" s="8"/>
      <c r="B760" s="87"/>
    </row>
    <row r="761" spans="1:2" ht="12.75" hidden="1">
      <c r="A761" s="8"/>
      <c r="B761" s="87"/>
    </row>
    <row r="762" spans="1:2" ht="12.75" hidden="1">
      <c r="A762" s="8"/>
      <c r="B762" s="87"/>
    </row>
    <row r="763" spans="1:2" ht="12.75" hidden="1">
      <c r="A763" s="8"/>
      <c r="B763" s="87"/>
    </row>
    <row r="764" spans="1:2" ht="12.75" hidden="1">
      <c r="A764" s="8"/>
      <c r="B764" s="87"/>
    </row>
    <row r="765" spans="1:2" ht="12.75" hidden="1">
      <c r="A765" s="8"/>
      <c r="B765" s="87"/>
    </row>
    <row r="766" spans="1:2" ht="12.75" hidden="1">
      <c r="A766" s="8"/>
      <c r="B766" s="87"/>
    </row>
    <row r="767" spans="1:2" ht="12.75" hidden="1">
      <c r="A767" s="8"/>
      <c r="B767" s="87"/>
    </row>
    <row r="768" spans="1:2" ht="12.75" hidden="1">
      <c r="A768" s="8"/>
      <c r="B768" s="87"/>
    </row>
    <row r="769" spans="1:2" ht="12.75" hidden="1">
      <c r="A769" s="8"/>
      <c r="B769" s="87"/>
    </row>
    <row r="770" spans="1:2" ht="12.75" hidden="1">
      <c r="A770" s="8"/>
      <c r="B770" s="87"/>
    </row>
    <row r="771" spans="1:2" ht="12.75" hidden="1">
      <c r="A771" s="8"/>
      <c r="B771" s="87"/>
    </row>
    <row r="772" spans="1:2" ht="12.75" hidden="1">
      <c r="A772" s="8"/>
      <c r="B772" s="87"/>
    </row>
    <row r="773" spans="1:2" ht="12.75" hidden="1">
      <c r="A773" s="8"/>
      <c r="B773" s="87"/>
    </row>
    <row r="774" spans="1:2" ht="12.75" hidden="1">
      <c r="A774" s="8"/>
      <c r="B774" s="87"/>
    </row>
    <row r="775" spans="1:2" ht="12.75" hidden="1">
      <c r="A775" s="8"/>
      <c r="B775" s="87"/>
    </row>
    <row r="776" spans="1:2" ht="12.75" hidden="1">
      <c r="A776" s="8"/>
      <c r="B776" s="87"/>
    </row>
    <row r="777" spans="1:2" ht="12.75" hidden="1">
      <c r="A777" s="8"/>
      <c r="B777" s="87"/>
    </row>
    <row r="778" spans="1:2" ht="12.75" hidden="1">
      <c r="A778" s="8"/>
      <c r="B778" s="87"/>
    </row>
    <row r="779" spans="1:2" ht="12.75" hidden="1">
      <c r="A779" s="8"/>
      <c r="B779" s="87"/>
    </row>
    <row r="780" spans="1:2" ht="12.75" hidden="1">
      <c r="A780" s="8"/>
      <c r="B780" s="87"/>
    </row>
    <row r="781" spans="1:2" ht="12.75" hidden="1">
      <c r="A781" s="8"/>
      <c r="B781" s="87"/>
    </row>
    <row r="782" spans="1:2" ht="12.75" hidden="1">
      <c r="A782" s="8"/>
      <c r="B782" s="87"/>
    </row>
    <row r="783" spans="1:2" ht="12.75" hidden="1">
      <c r="A783" s="8"/>
      <c r="B783" s="87"/>
    </row>
    <row r="784" spans="1:2" ht="12.75" hidden="1">
      <c r="A784" s="8"/>
      <c r="B784" s="87"/>
    </row>
    <row r="785" spans="1:2" ht="12.75" hidden="1">
      <c r="A785" s="8"/>
      <c r="B785" s="87"/>
    </row>
    <row r="786" spans="1:2" ht="12.75" hidden="1">
      <c r="A786" s="8"/>
      <c r="B786" s="87"/>
    </row>
    <row r="787" spans="1:2" ht="12.75" hidden="1">
      <c r="A787" s="8"/>
      <c r="B787" s="87"/>
    </row>
    <row r="788" spans="1:2" ht="12.75" hidden="1">
      <c r="A788" s="8"/>
      <c r="B788" s="87"/>
    </row>
    <row r="789" spans="1:2" ht="12.75" hidden="1">
      <c r="A789" s="8"/>
      <c r="B789" s="87"/>
    </row>
    <row r="790" spans="1:2" ht="12.75" hidden="1">
      <c r="A790" s="8"/>
      <c r="B790" s="87"/>
    </row>
    <row r="791" spans="1:2" ht="12.75" hidden="1">
      <c r="A791" s="8"/>
      <c r="B791" s="87"/>
    </row>
    <row r="792" spans="1:2" ht="12.75" hidden="1">
      <c r="A792" s="8"/>
      <c r="B792" s="87"/>
    </row>
    <row r="793" spans="1:2" ht="12.75" hidden="1">
      <c r="A793" s="8"/>
      <c r="B793" s="87"/>
    </row>
    <row r="794" spans="1:2" ht="12.75" hidden="1">
      <c r="A794" s="8"/>
      <c r="B794" s="87"/>
    </row>
    <row r="795" spans="1:2" ht="12.75" hidden="1">
      <c r="A795" s="8"/>
      <c r="B795" s="87"/>
    </row>
    <row r="796" spans="1:2" ht="12.75" hidden="1">
      <c r="A796" s="8"/>
      <c r="B796" s="87"/>
    </row>
    <row r="797" spans="1:2" ht="12.75" hidden="1">
      <c r="A797" s="8"/>
      <c r="B797" s="87"/>
    </row>
    <row r="798" spans="1:2" ht="12.75" hidden="1">
      <c r="A798" s="8"/>
      <c r="B798" s="87"/>
    </row>
    <row r="799" spans="1:2" ht="12.75" hidden="1">
      <c r="A799" s="8"/>
      <c r="B799" s="87"/>
    </row>
    <row r="800" spans="1:2" ht="12.75" hidden="1">
      <c r="A800" s="8"/>
      <c r="B800" s="87"/>
    </row>
    <row r="801" spans="1:2" ht="12.75" hidden="1">
      <c r="A801" s="8"/>
      <c r="B801" s="87"/>
    </row>
    <row r="802" spans="1:2" ht="12.75" hidden="1">
      <c r="A802" s="8"/>
      <c r="B802" s="87"/>
    </row>
    <row r="803" spans="1:2" ht="12.75" hidden="1">
      <c r="A803" s="8"/>
      <c r="B803" s="87"/>
    </row>
    <row r="804" spans="1:2" ht="12.75" hidden="1">
      <c r="A804" s="8"/>
      <c r="B804" s="87"/>
    </row>
    <row r="805" spans="1:2" ht="12.75" hidden="1">
      <c r="A805" s="8"/>
      <c r="B805" s="87"/>
    </row>
    <row r="806" spans="1:2" ht="12.75" hidden="1">
      <c r="A806" s="8"/>
      <c r="B806" s="87"/>
    </row>
    <row r="807" spans="1:2" ht="12.75" hidden="1">
      <c r="A807" s="8"/>
      <c r="B807" s="87"/>
    </row>
    <row r="808" spans="1:2" ht="12.75" hidden="1">
      <c r="A808" s="8"/>
      <c r="B808" s="87"/>
    </row>
    <row r="809" spans="1:2" ht="12.75" hidden="1">
      <c r="A809" s="8"/>
      <c r="B809" s="87"/>
    </row>
    <row r="810" spans="1:2" ht="12.75" hidden="1">
      <c r="A810" s="8"/>
      <c r="B810" s="87"/>
    </row>
    <row r="811" spans="1:2" ht="12.75" hidden="1">
      <c r="A811" s="8"/>
      <c r="B811" s="87"/>
    </row>
    <row r="812" spans="1:2" ht="12.75" hidden="1">
      <c r="A812" s="8"/>
      <c r="B812" s="87"/>
    </row>
    <row r="813" spans="1:2" ht="12.75" hidden="1">
      <c r="A813" s="8"/>
      <c r="B813" s="87"/>
    </row>
    <row r="814" spans="1:2" ht="12.75" hidden="1">
      <c r="A814" s="8"/>
      <c r="B814" s="87"/>
    </row>
    <row r="815" spans="1:2" ht="12.75" hidden="1">
      <c r="A815" s="8"/>
      <c r="B815" s="87"/>
    </row>
    <row r="816" spans="1:2" ht="12.75" hidden="1">
      <c r="A816" s="8"/>
      <c r="B816" s="87"/>
    </row>
    <row r="817" spans="1:2" ht="12.75" hidden="1">
      <c r="A817" s="8"/>
      <c r="B817" s="87"/>
    </row>
    <row r="818" spans="1:2" ht="12.75" hidden="1">
      <c r="A818" s="8"/>
      <c r="B818" s="87"/>
    </row>
    <row r="819" spans="1:2" ht="12.75" hidden="1">
      <c r="A819" s="8"/>
      <c r="B819" s="87"/>
    </row>
    <row r="820" spans="1:2" ht="12.75" hidden="1">
      <c r="A820" s="8"/>
      <c r="B820" s="87"/>
    </row>
    <row r="821" spans="1:2" ht="12.75" hidden="1">
      <c r="A821" s="8"/>
      <c r="B821" s="87"/>
    </row>
    <row r="822" spans="1:2" ht="12.75" hidden="1">
      <c r="A822" s="8"/>
      <c r="B822" s="87"/>
    </row>
    <row r="823" spans="1:2" ht="12.75" hidden="1">
      <c r="A823" s="8"/>
      <c r="B823" s="87"/>
    </row>
    <row r="824" spans="1:2" ht="12.75" hidden="1">
      <c r="A824" s="8"/>
      <c r="B824" s="87"/>
    </row>
    <row r="825" spans="1:2" ht="12.75" hidden="1">
      <c r="A825" s="8"/>
      <c r="B825" s="87"/>
    </row>
    <row r="826" spans="1:2" ht="12.75" hidden="1">
      <c r="A826" s="8"/>
      <c r="B826" s="87"/>
    </row>
    <row r="827" spans="1:2" ht="12.75" hidden="1">
      <c r="A827" s="8"/>
      <c r="B827" s="87"/>
    </row>
    <row r="828" spans="1:2" ht="12.75" hidden="1">
      <c r="A828" s="8"/>
      <c r="B828" s="87"/>
    </row>
    <row r="829" spans="1:2" ht="12.75" hidden="1">
      <c r="A829" s="8"/>
      <c r="B829" s="87"/>
    </row>
    <row r="830" spans="1:2" ht="12.75" hidden="1">
      <c r="A830" s="8"/>
      <c r="B830" s="87"/>
    </row>
    <row r="831" spans="1:2" ht="12.75" hidden="1">
      <c r="A831" s="8"/>
      <c r="B831" s="87"/>
    </row>
    <row r="832" spans="1:2" ht="12.75" hidden="1">
      <c r="A832" s="8"/>
      <c r="B832" s="87"/>
    </row>
    <row r="833" spans="1:2" ht="12.75" hidden="1">
      <c r="A833" s="8"/>
      <c r="B833" s="87"/>
    </row>
    <row r="834" spans="1:2" ht="12.75" hidden="1">
      <c r="A834" s="8"/>
      <c r="B834" s="87"/>
    </row>
    <row r="835" spans="1:2" ht="12.75" hidden="1">
      <c r="A835" s="8"/>
      <c r="B835" s="87"/>
    </row>
    <row r="836" spans="1:2" ht="12.75" hidden="1">
      <c r="A836" s="8"/>
      <c r="B836" s="87"/>
    </row>
    <row r="837" spans="1:2" ht="12.75" hidden="1">
      <c r="A837" s="8"/>
      <c r="B837" s="87"/>
    </row>
    <row r="838" spans="1:2" ht="12.75" hidden="1">
      <c r="A838" s="8"/>
      <c r="B838" s="87"/>
    </row>
    <row r="839" spans="1:2" ht="12.75" hidden="1">
      <c r="A839" s="8"/>
      <c r="B839" s="87"/>
    </row>
    <row r="840" spans="1:2" ht="12.75" hidden="1">
      <c r="A840" s="8"/>
      <c r="B840" s="87"/>
    </row>
    <row r="841" spans="1:2" ht="12.75" hidden="1">
      <c r="A841" s="8"/>
      <c r="B841" s="87"/>
    </row>
    <row r="842" spans="1:2" ht="12.75" hidden="1">
      <c r="A842" s="8"/>
      <c r="B842" s="87"/>
    </row>
    <row r="843" spans="1:2" ht="12.75" hidden="1">
      <c r="A843" s="8"/>
      <c r="B843" s="87"/>
    </row>
    <row r="844" spans="1:2" ht="12.75" hidden="1">
      <c r="A844" s="8"/>
      <c r="B844" s="87"/>
    </row>
    <row r="845" spans="1:2" ht="12.75" hidden="1">
      <c r="A845" s="8"/>
      <c r="B845" s="87"/>
    </row>
    <row r="846" spans="1:2" ht="12.75" hidden="1">
      <c r="A846" s="8"/>
      <c r="B846" s="87"/>
    </row>
    <row r="847" spans="1:2" ht="12.75" hidden="1">
      <c r="A847" s="8"/>
      <c r="B847" s="87"/>
    </row>
    <row r="848" spans="1:2" ht="12.75" hidden="1">
      <c r="A848" s="8"/>
      <c r="B848" s="87"/>
    </row>
    <row r="849" spans="1:2" ht="12.75" hidden="1">
      <c r="A849" s="8"/>
      <c r="B849" s="87"/>
    </row>
    <row r="850" spans="1:2" ht="12.75" hidden="1">
      <c r="A850" s="8"/>
      <c r="B850" s="87"/>
    </row>
    <row r="851" spans="1:2" ht="12.75" hidden="1">
      <c r="A851" s="8"/>
      <c r="B851" s="87"/>
    </row>
    <row r="852" spans="1:2" ht="12.75" hidden="1">
      <c r="A852" s="8"/>
      <c r="B852" s="87"/>
    </row>
    <row r="853" spans="1:2" ht="12.75" hidden="1">
      <c r="A853" s="8"/>
      <c r="B853" s="87"/>
    </row>
    <row r="854" spans="1:2" ht="12.75" hidden="1">
      <c r="A854" s="8"/>
      <c r="B854" s="87"/>
    </row>
    <row r="855" spans="1:2" ht="12.75" hidden="1">
      <c r="A855" s="8"/>
      <c r="B855" s="87"/>
    </row>
    <row r="856" spans="1:2" ht="12.75" hidden="1">
      <c r="A856" s="8"/>
      <c r="B856" s="87"/>
    </row>
    <row r="857" spans="1:2" ht="12.75" hidden="1">
      <c r="A857" s="8"/>
      <c r="B857" s="87"/>
    </row>
    <row r="858" spans="1:2" ht="12.75" hidden="1">
      <c r="A858" s="8"/>
      <c r="B858" s="87"/>
    </row>
    <row r="859" spans="1:2" ht="12.75" hidden="1">
      <c r="A859" s="8"/>
      <c r="B859" s="87"/>
    </row>
    <row r="860" spans="1:2" ht="12.75" hidden="1">
      <c r="A860" s="8"/>
      <c r="B860" s="87"/>
    </row>
    <row r="861" spans="1:2" ht="12.75" hidden="1">
      <c r="A861" s="8"/>
      <c r="B861" s="87"/>
    </row>
    <row r="862" spans="1:2" ht="12.75" hidden="1">
      <c r="A862" s="8"/>
      <c r="B862" s="87"/>
    </row>
    <row r="863" spans="1:2" ht="12.75" hidden="1">
      <c r="A863" s="8"/>
      <c r="B863" s="87"/>
    </row>
    <row r="864" spans="1:2" ht="12.75" hidden="1">
      <c r="A864" s="8"/>
      <c r="B864" s="87"/>
    </row>
    <row r="865" spans="1:2" ht="12.75" hidden="1">
      <c r="A865" s="8"/>
      <c r="B865" s="87"/>
    </row>
    <row r="866" spans="1:2" ht="12.75" hidden="1">
      <c r="A866" s="8"/>
      <c r="B866" s="87"/>
    </row>
    <row r="867" spans="1:2" ht="12.75" hidden="1">
      <c r="A867" s="8"/>
      <c r="B867" s="87"/>
    </row>
    <row r="868" spans="1:2" ht="12.75" hidden="1">
      <c r="A868" s="8"/>
      <c r="B868" s="87"/>
    </row>
    <row r="869" spans="1:2" ht="12.75" hidden="1">
      <c r="A869" s="8"/>
      <c r="B869" s="87"/>
    </row>
    <row r="870" spans="1:2" ht="12.75" hidden="1">
      <c r="A870" s="8"/>
      <c r="B870" s="87"/>
    </row>
    <row r="871" spans="1:2" ht="12.75" hidden="1">
      <c r="A871" s="8"/>
      <c r="B871" s="87"/>
    </row>
    <row r="872" spans="1:2" ht="12.75" hidden="1">
      <c r="A872" s="8"/>
      <c r="B872" s="87"/>
    </row>
    <row r="873" spans="1:2" ht="12.75" hidden="1">
      <c r="A873" s="8"/>
      <c r="B873" s="87"/>
    </row>
    <row r="874" spans="1:2" ht="12.75" hidden="1">
      <c r="A874" s="8"/>
      <c r="B874" s="87"/>
    </row>
    <row r="875" spans="1:2" ht="12.75" hidden="1">
      <c r="A875" s="8"/>
      <c r="B875" s="87"/>
    </row>
    <row r="876" spans="1:2" ht="12.75" hidden="1">
      <c r="A876" s="8"/>
      <c r="B876" s="87"/>
    </row>
    <row r="877" spans="1:2" ht="12.75" hidden="1">
      <c r="A877" s="8"/>
      <c r="B877" s="87"/>
    </row>
    <row r="878" spans="1:2" ht="12.75" hidden="1">
      <c r="A878" s="8"/>
      <c r="B878" s="87"/>
    </row>
    <row r="879" spans="1:2" ht="12.75" hidden="1">
      <c r="A879" s="8"/>
      <c r="B879" s="87"/>
    </row>
    <row r="880" spans="1:2" ht="12.75" hidden="1">
      <c r="A880" s="8"/>
      <c r="B880" s="87"/>
    </row>
    <row r="881" spans="1:2" ht="12.75" hidden="1">
      <c r="A881" s="8"/>
      <c r="B881" s="87"/>
    </row>
    <row r="882" spans="1:2" ht="12.75" hidden="1">
      <c r="A882" s="8"/>
      <c r="B882" s="87"/>
    </row>
    <row r="883" spans="1:2" ht="12.75" hidden="1">
      <c r="A883" s="8"/>
      <c r="B883" s="87"/>
    </row>
    <row r="884" spans="1:2" ht="12.75" hidden="1">
      <c r="A884" s="8"/>
      <c r="B884" s="87"/>
    </row>
    <row r="885" spans="1:2" ht="12.75" hidden="1">
      <c r="A885" s="8"/>
      <c r="B885" s="87"/>
    </row>
    <row r="886" spans="1:2" ht="12.75" hidden="1">
      <c r="A886" s="8"/>
      <c r="B886" s="87"/>
    </row>
    <row r="887" spans="1:2" ht="12.75" hidden="1">
      <c r="A887" s="8"/>
      <c r="B887" s="87"/>
    </row>
    <row r="888" spans="1:2" ht="12.75" hidden="1">
      <c r="A888" s="8"/>
      <c r="B888" s="87"/>
    </row>
    <row r="889" spans="1:2" ht="12.75" hidden="1">
      <c r="A889" s="8"/>
      <c r="B889" s="87"/>
    </row>
    <row r="890" spans="1:2" ht="12.75" hidden="1">
      <c r="A890" s="8"/>
      <c r="B890" s="87"/>
    </row>
    <row r="891" spans="1:2" ht="12.75" hidden="1">
      <c r="A891" s="8"/>
      <c r="B891" s="87"/>
    </row>
    <row r="892" spans="1:2" ht="12.75" hidden="1">
      <c r="A892" s="8"/>
      <c r="B892" s="87"/>
    </row>
    <row r="893" spans="1:2" ht="12.75" hidden="1">
      <c r="A893" s="8"/>
      <c r="B893" s="87"/>
    </row>
    <row r="894" spans="1:2" ht="12.75" hidden="1">
      <c r="A894" s="8"/>
      <c r="B894" s="87"/>
    </row>
    <row r="895" spans="1:2" ht="12.75" hidden="1">
      <c r="A895" s="8"/>
      <c r="B895" s="87"/>
    </row>
    <row r="896" spans="1:2" ht="12.75" hidden="1">
      <c r="A896" s="8"/>
      <c r="B896" s="87"/>
    </row>
    <row r="897" spans="1:2" ht="12.75" hidden="1">
      <c r="A897" s="8"/>
      <c r="B897" s="87"/>
    </row>
    <row r="898" spans="1:2" ht="12.75" hidden="1">
      <c r="A898" s="8"/>
      <c r="B898" s="87"/>
    </row>
    <row r="899" spans="1:2" ht="12.75" hidden="1">
      <c r="A899" s="8"/>
      <c r="B899" s="87"/>
    </row>
    <row r="900" spans="1:2" ht="12.75" hidden="1">
      <c r="A900" s="8"/>
      <c r="B900" s="87"/>
    </row>
    <row r="901" spans="1:2" ht="12.75" hidden="1">
      <c r="A901" s="8"/>
      <c r="B901" s="87"/>
    </row>
    <row r="902" spans="1:2" ht="12.75" hidden="1">
      <c r="A902" s="8"/>
      <c r="B902" s="87"/>
    </row>
    <row r="903" spans="1:2" ht="12.75" hidden="1">
      <c r="A903" s="8"/>
      <c r="B903" s="87"/>
    </row>
    <row r="904" spans="1:2" ht="12.75" hidden="1">
      <c r="A904" s="8"/>
      <c r="B904" s="87"/>
    </row>
    <row r="905" spans="1:2" ht="12.75" hidden="1">
      <c r="A905" s="8"/>
      <c r="B905" s="87"/>
    </row>
    <row r="906" spans="1:2" ht="12.75" hidden="1">
      <c r="A906" s="8"/>
      <c r="B906" s="87"/>
    </row>
    <row r="907" spans="1:2" ht="12.75" hidden="1">
      <c r="A907" s="8"/>
      <c r="B907" s="87"/>
    </row>
    <row r="908" spans="1:2" ht="12.75" hidden="1">
      <c r="A908" s="8"/>
      <c r="B908" s="87"/>
    </row>
    <row r="909" spans="1:2" ht="12.75" hidden="1">
      <c r="A909" s="8"/>
      <c r="B909" s="87"/>
    </row>
    <row r="910" spans="1:2" ht="12.75" hidden="1">
      <c r="A910" s="8"/>
      <c r="B910" s="87"/>
    </row>
    <row r="911" spans="1:2" ht="12.75" hidden="1">
      <c r="A911" s="8"/>
      <c r="B911" s="87"/>
    </row>
    <row r="912" spans="1:2" ht="12.75" hidden="1">
      <c r="A912" s="8"/>
      <c r="B912" s="87"/>
    </row>
    <row r="913" spans="1:2" ht="12.75" hidden="1">
      <c r="A913" s="8"/>
      <c r="B913" s="87"/>
    </row>
    <row r="914" spans="1:2" ht="12.75" hidden="1">
      <c r="A914" s="8"/>
      <c r="B914" s="87"/>
    </row>
    <row r="915" spans="1:2" ht="12.75" hidden="1">
      <c r="A915" s="8"/>
      <c r="B915" s="87"/>
    </row>
    <row r="916" spans="1:2" ht="12.75" hidden="1">
      <c r="A916" s="8"/>
      <c r="B916" s="87"/>
    </row>
    <row r="917" spans="1:2" ht="12.75" hidden="1">
      <c r="A917" s="8"/>
      <c r="B917" s="87"/>
    </row>
    <row r="918" spans="1:2" ht="12.75" hidden="1">
      <c r="A918" s="8"/>
      <c r="B918" s="87"/>
    </row>
    <row r="919" spans="1:2" ht="12.75" hidden="1">
      <c r="A919" s="8"/>
      <c r="B919" s="87"/>
    </row>
    <row r="920" spans="1:2" ht="12.75" hidden="1">
      <c r="A920" s="8"/>
      <c r="B920" s="87"/>
    </row>
    <row r="921" spans="1:2" ht="12.75" hidden="1">
      <c r="A921" s="8"/>
      <c r="B921" s="87"/>
    </row>
    <row r="922" spans="1:2" ht="12.75" hidden="1">
      <c r="A922" s="8"/>
      <c r="B922" s="87"/>
    </row>
    <row r="923" spans="1:2" ht="12.75" hidden="1">
      <c r="A923" s="8"/>
      <c r="B923" s="87"/>
    </row>
    <row r="924" spans="1:2" ht="12.75" hidden="1">
      <c r="A924" s="8"/>
      <c r="B924" s="87"/>
    </row>
    <row r="925" spans="1:2" ht="12.75" hidden="1">
      <c r="A925" s="8"/>
      <c r="B925" s="87"/>
    </row>
    <row r="926" spans="1:2" ht="12.75" hidden="1">
      <c r="A926" s="8"/>
      <c r="B926" s="87"/>
    </row>
    <row r="927" spans="1:2" ht="12.75" hidden="1">
      <c r="A927" s="8"/>
      <c r="B927" s="87"/>
    </row>
    <row r="928" spans="1:2" ht="12.75" hidden="1">
      <c r="A928" s="8"/>
      <c r="B928" s="87"/>
    </row>
    <row r="929" spans="1:2" ht="12.75" hidden="1">
      <c r="A929" s="8"/>
      <c r="B929" s="87"/>
    </row>
    <row r="930" spans="1:2" ht="12.75" hidden="1">
      <c r="A930" s="8"/>
      <c r="B930" s="87"/>
    </row>
    <row r="931" spans="1:2" ht="12.75" hidden="1">
      <c r="A931" s="8"/>
      <c r="B931" s="87"/>
    </row>
    <row r="932" spans="1:2" ht="12.75" hidden="1">
      <c r="A932" s="8"/>
      <c r="B932" s="87"/>
    </row>
    <row r="933" spans="1:2" ht="12.75" hidden="1">
      <c r="A933" s="8"/>
      <c r="B933" s="87"/>
    </row>
    <row r="934" spans="1:2" ht="12.75" hidden="1">
      <c r="A934" s="8"/>
      <c r="B934" s="87"/>
    </row>
    <row r="935" spans="1:2" ht="12.75" hidden="1">
      <c r="A935" s="8"/>
      <c r="B935" s="87"/>
    </row>
    <row r="936" spans="1:2" ht="12.75" hidden="1">
      <c r="A936" s="8"/>
      <c r="B936" s="87"/>
    </row>
    <row r="937" spans="1:2" ht="12.75" hidden="1">
      <c r="A937" s="8"/>
      <c r="B937" s="87"/>
    </row>
    <row r="938" spans="1:2" ht="12.75" hidden="1">
      <c r="A938" s="8"/>
      <c r="B938" s="87"/>
    </row>
    <row r="939" spans="1:2" ht="12.75" hidden="1">
      <c r="A939" s="8"/>
      <c r="B939" s="87"/>
    </row>
    <row r="940" spans="1:2" ht="12.75" hidden="1">
      <c r="A940" s="8"/>
      <c r="B940" s="87"/>
    </row>
    <row r="941" spans="1:2" ht="12.75" hidden="1">
      <c r="A941" s="8"/>
      <c r="B941" s="87"/>
    </row>
    <row r="942" spans="1:2" ht="12.75" hidden="1">
      <c r="A942" s="8"/>
      <c r="B942" s="87"/>
    </row>
    <row r="943" spans="1:2" ht="12.75" hidden="1">
      <c r="A943" s="8"/>
      <c r="B943" s="87"/>
    </row>
    <row r="944" spans="1:2" ht="12.75" hidden="1">
      <c r="A944" s="8"/>
      <c r="B944" s="87"/>
    </row>
    <row r="945" spans="1:2" ht="12.75" hidden="1">
      <c r="A945" s="8"/>
      <c r="B945" s="87"/>
    </row>
    <row r="946" spans="1:2" ht="12.75" hidden="1">
      <c r="A946" s="8"/>
      <c r="B946" s="87"/>
    </row>
    <row r="947" spans="1:2" ht="12.75" hidden="1">
      <c r="A947" s="8"/>
      <c r="B947" s="87"/>
    </row>
    <row r="948" spans="1:2" ht="12.75" hidden="1">
      <c r="A948" s="8"/>
      <c r="B948" s="87"/>
    </row>
    <row r="949" spans="1:2" ht="12.75" hidden="1">
      <c r="A949" s="8"/>
      <c r="B949" s="87"/>
    </row>
    <row r="950" spans="1:2" ht="12.75" hidden="1">
      <c r="A950" s="8"/>
      <c r="B950" s="87"/>
    </row>
    <row r="951" spans="1:2" ht="12.75" hidden="1">
      <c r="A951" s="8"/>
      <c r="B951" s="87"/>
    </row>
    <row r="952" spans="1:2" ht="12.75" hidden="1">
      <c r="A952" s="8"/>
      <c r="B952" s="87"/>
    </row>
    <row r="953" spans="1:2" ht="12.75" hidden="1">
      <c r="A953" s="8"/>
      <c r="B953" s="87"/>
    </row>
    <row r="954" spans="1:2" ht="12.75" hidden="1">
      <c r="A954" s="8"/>
      <c r="B954" s="87"/>
    </row>
    <row r="955" spans="1:2" ht="12.75" hidden="1">
      <c r="A955" s="8"/>
      <c r="B955" s="87"/>
    </row>
    <row r="956" spans="1:2" ht="12.75" hidden="1">
      <c r="A956" s="8"/>
      <c r="B956" s="87"/>
    </row>
    <row r="957" spans="1:2" ht="12.75" hidden="1">
      <c r="A957" s="8"/>
      <c r="B957" s="87"/>
    </row>
    <row r="958" spans="1:2" ht="12.75" hidden="1">
      <c r="A958" s="8"/>
      <c r="B958" s="87"/>
    </row>
    <row r="959" spans="1:2" ht="12.75" hidden="1">
      <c r="A959" s="8"/>
      <c r="B959" s="87"/>
    </row>
    <row r="960" spans="1:2" ht="12.75" hidden="1">
      <c r="A960" s="8"/>
      <c r="B960" s="87"/>
    </row>
    <row r="961" spans="1:2" ht="12.75" hidden="1">
      <c r="A961" s="8"/>
      <c r="B961" s="87"/>
    </row>
    <row r="962" spans="1:2" ht="12.75" hidden="1">
      <c r="A962" s="8"/>
      <c r="B962" s="87"/>
    </row>
    <row r="963" spans="1:2" ht="12.75" hidden="1">
      <c r="A963" s="8"/>
      <c r="B963" s="87"/>
    </row>
    <row r="964" spans="1:2" ht="12.75" hidden="1">
      <c r="A964" s="8"/>
      <c r="B964" s="87"/>
    </row>
    <row r="965" spans="1:2" ht="12.75" hidden="1">
      <c r="A965" s="8"/>
      <c r="B965" s="87"/>
    </row>
    <row r="966" spans="1:2" ht="12.75" hidden="1">
      <c r="A966" s="8"/>
      <c r="B966" s="87"/>
    </row>
    <row r="967" spans="1:2" ht="12.75" hidden="1">
      <c r="A967" s="8"/>
      <c r="B967" s="87"/>
    </row>
    <row r="968" spans="1:2" ht="12.75" hidden="1">
      <c r="A968" s="8"/>
      <c r="B968" s="87"/>
    </row>
    <row r="969" spans="1:2" ht="12.75" hidden="1">
      <c r="A969" s="8"/>
      <c r="B969" s="87"/>
    </row>
    <row r="970" spans="1:2" ht="12.75" hidden="1">
      <c r="A970" s="8"/>
      <c r="B970" s="87"/>
    </row>
    <row r="971" spans="1:2" ht="12.75" hidden="1">
      <c r="A971" s="8"/>
      <c r="B971" s="87"/>
    </row>
    <row r="972" spans="1:2" ht="12.75" hidden="1">
      <c r="A972" s="8"/>
      <c r="B972" s="87"/>
    </row>
    <row r="973" spans="1:2" ht="12.75" hidden="1">
      <c r="A973" s="8"/>
      <c r="B973" s="87"/>
    </row>
    <row r="974" spans="1:2" ht="12.75" hidden="1">
      <c r="A974" s="8"/>
      <c r="B974" s="87"/>
    </row>
    <row r="975" spans="1:2" ht="12.75" hidden="1">
      <c r="A975" s="8"/>
      <c r="B975" s="87"/>
    </row>
    <row r="976" spans="1:2" ht="12.75" hidden="1">
      <c r="A976" s="8"/>
      <c r="B976" s="87"/>
    </row>
    <row r="977" spans="1:2" ht="12.75" hidden="1">
      <c r="A977" s="8"/>
      <c r="B977" s="87"/>
    </row>
    <row r="978" spans="1:2" ht="12.75" hidden="1">
      <c r="A978" s="8"/>
      <c r="B978" s="87"/>
    </row>
    <row r="979" spans="1:2" ht="12.75" hidden="1">
      <c r="A979" s="8"/>
      <c r="B979" s="87"/>
    </row>
    <row r="980" spans="1:2" ht="12.75" hidden="1">
      <c r="A980" s="8"/>
      <c r="B980" s="87"/>
    </row>
    <row r="981" spans="1:2" ht="12.75" hidden="1">
      <c r="A981" s="8"/>
      <c r="B981" s="87"/>
    </row>
    <row r="982" spans="1:2" ht="12.75" hidden="1">
      <c r="A982" s="8"/>
      <c r="B982" s="87"/>
    </row>
    <row r="983" spans="1:2" ht="12.75" hidden="1">
      <c r="A983" s="8"/>
      <c r="B983" s="87"/>
    </row>
    <row r="984" spans="1:2" ht="12.75" hidden="1">
      <c r="A984" s="8"/>
      <c r="B984" s="87"/>
    </row>
    <row r="985" spans="1:2" ht="12.75" hidden="1">
      <c r="A985" s="8"/>
      <c r="B985" s="87"/>
    </row>
    <row r="986" spans="1:2" ht="12.75" hidden="1">
      <c r="A986" s="8"/>
      <c r="B986" s="87"/>
    </row>
    <row r="987" spans="1:2" ht="12.75" hidden="1">
      <c r="A987" s="8"/>
      <c r="B987" s="87"/>
    </row>
    <row r="988" spans="1:2" ht="12.75" hidden="1">
      <c r="A988" s="8"/>
      <c r="B988" s="87"/>
    </row>
    <row r="989" spans="1:2" ht="12.75" hidden="1">
      <c r="A989" s="8"/>
      <c r="B989" s="87"/>
    </row>
    <row r="990" spans="1:2" ht="12.75" hidden="1">
      <c r="A990" s="8"/>
      <c r="B990" s="87"/>
    </row>
    <row r="991" spans="1:2" ht="12.75" hidden="1">
      <c r="A991" s="8"/>
      <c r="B991" s="87"/>
    </row>
    <row r="992" spans="1:2" ht="12.75" hidden="1">
      <c r="A992" s="8"/>
      <c r="B992" s="87"/>
    </row>
    <row r="993" spans="1:3" ht="12.75" hidden="1">
      <c r="A993" s="8"/>
      <c r="B993" s="87"/>
    </row>
    <row r="994" spans="1:3" ht="12.75" hidden="1">
      <c r="A994" s="8"/>
      <c r="B994" s="87"/>
    </row>
    <row r="995" spans="1:3" ht="12.75" hidden="1">
      <c r="A995" s="8"/>
      <c r="B995" s="87"/>
    </row>
    <row r="996" spans="1:3" ht="12.75" hidden="1">
      <c r="A996" s="8"/>
      <c r="B996" s="87"/>
    </row>
    <row r="997" spans="1:3" ht="12.75" hidden="1">
      <c r="A997" s="8"/>
      <c r="B997" s="87"/>
    </row>
    <row r="998" spans="1:3" ht="12.75" hidden="1">
      <c r="A998" s="8"/>
      <c r="B998" s="87"/>
    </row>
    <row r="999" spans="1:3" ht="12.75" hidden="1">
      <c r="A999" s="8"/>
      <c r="B999" s="87"/>
    </row>
    <row r="1000" spans="1:3" ht="12.75" hidden="1">
      <c r="A1000" s="8"/>
      <c r="B1000" s="87"/>
    </row>
    <row r="1001" spans="1:3" ht="15.75" customHeight="1">
      <c r="C1001" s="55"/>
    </row>
    <row r="1002" spans="1:3" ht="15.75" customHeight="1">
      <c r="C1002" s="55"/>
    </row>
    <row r="1003" spans="1:3" ht="15.75" customHeight="1"/>
    <row r="1004" spans="1:3" ht="15.6" customHeight="1"/>
  </sheetData>
  <sheetProtection algorithmName="SHA-512" hashValue="WsRHgeLN3t4zusO/O4uYkAB7CY2raFleThmse0QvrusMfLAZMZTCEPR9ijmk5cr8NpU/vJmqsmoeiDKv+y5/Jw==" saltValue="bo/Q0pSwYv8VH4YIlAvE6g==" spinCount="100000" sheet="1" objects="1" scenarios="1" selectLockedCells="1"/>
  <protectedRanges>
    <protectedRange algorithmName="SHA-512" hashValue="gAZg5d5kYqursktuzGB74d2GrpcQ4YaavprDRO3iGAvaYqhcKB40qnNQ+moCB+j0V/k4rsqFVKn9ASSJ4Rapfw==" saltValue="WckMgauzLuhLPb/Z5e5eCQ==" spinCount="100000" sqref="B1:Q3" name="Range1"/>
    <protectedRange algorithmName="SHA-512" hashValue="s+nUXGqcmqCM+ebRjylzVxg4aWbWDTaMq/T+RNSnICPXS2FjdrYlg4V0uXIONON/YCB9+J9XM8oXe1mn6oK7iQ==" saltValue="+LY/8tX01uqkzfZBrxuiWA==" spinCount="100000" sqref="K4:M15 O12:Q13" name="Range2"/>
    <protectedRange algorithmName="SHA-512" hashValue="A/ebF7kbiaxqXK7X+xTtv8jWph0Wit1DKi1Ndlr80xIX4isKsTT/NO2wJOuO7wD0u0mM2P4zIeGuxvFjYx0WBQ==" saltValue="EEkxuxrwTXsl6mYj60etAQ==" spinCount="100000" sqref="O5:Q11 O14:Q18" name="Range3"/>
    <protectedRange algorithmName="SHA-512" hashValue="KGC1dnPSagvZZnkEWqp5msrepsPlh0XzNmI8GpUwoJXaRA1huYfyNsYsrq/5SNX6Fyhfz8fUqIDnA7GJVQ+KKg==" saltValue="TGsICT7ADka56vpekqAM/A==" spinCount="100000" sqref="B9:H10" name="Range4"/>
    <protectedRange algorithmName="SHA-512" hashValue="iM6TiK1Z0WfY/jxl2cb5mmXrZGCnm7m7K+kM4tpxWLr5AYONynY3A1+gq44KzOC1Xz28qS+xwEDYyGCtKp3zfg==" saltValue="1qbX0H3A8IGiqt8qTrw1XQ==" spinCount="100000" sqref="A20 H21 B17:C19 B22:C29 D17:G29 J17:M29 H17:I20 H22:I29" name="Range5"/>
    <protectedRange algorithmName="SHA-512" hashValue="iM6TiK1Z0WfY/jxl2cb5mmXrZGCnm7m7K+kM4tpxWLr5AYONynY3A1+gq44KzOC1Xz28qS+xwEDYyGCtKp3zfg==" saltValue="1qbX0H3A8IGiqt8qTrw1XQ==" spinCount="100000" sqref="B21:C21" name="Range5_1"/>
  </protectedRanges>
  <mergeCells count="54">
    <mergeCell ref="B1:E1"/>
    <mergeCell ref="G1:I1"/>
    <mergeCell ref="K1:M1"/>
    <mergeCell ref="O1:Q1"/>
    <mergeCell ref="B2:E2"/>
    <mergeCell ref="G2:J2"/>
    <mergeCell ref="B4:C4"/>
    <mergeCell ref="D4:E4"/>
    <mergeCell ref="G4:H4"/>
    <mergeCell ref="K4:L4"/>
    <mergeCell ref="O4:P4"/>
    <mergeCell ref="B3:C3"/>
    <mergeCell ref="D3:E3"/>
    <mergeCell ref="G3:H3"/>
    <mergeCell ref="K3:L3"/>
    <mergeCell ref="O3:P3"/>
    <mergeCell ref="B5:E5"/>
    <mergeCell ref="G5:J5"/>
    <mergeCell ref="B6:C6"/>
    <mergeCell ref="D6:E6"/>
    <mergeCell ref="G6:H6"/>
    <mergeCell ref="O6:P6"/>
    <mergeCell ref="B7:C7"/>
    <mergeCell ref="D7:E7"/>
    <mergeCell ref="G7:H7"/>
    <mergeCell ref="K7:L7"/>
    <mergeCell ref="O7:P7"/>
    <mergeCell ref="K6:L6"/>
    <mergeCell ref="B8:E8"/>
    <mergeCell ref="G8:J8"/>
    <mergeCell ref="B9:C9"/>
    <mergeCell ref="D9:E9"/>
    <mergeCell ref="G9:H9"/>
    <mergeCell ref="O9:P9"/>
    <mergeCell ref="B10:C10"/>
    <mergeCell ref="D10:E10"/>
    <mergeCell ref="G10:H10"/>
    <mergeCell ref="K10:L10"/>
    <mergeCell ref="O10:P10"/>
    <mergeCell ref="K9:L9"/>
    <mergeCell ref="K12:L12"/>
    <mergeCell ref="O12:P12"/>
    <mergeCell ref="B13:C13"/>
    <mergeCell ref="G13:H13"/>
    <mergeCell ref="K13:L13"/>
    <mergeCell ref="O13:P13"/>
    <mergeCell ref="H15:I15"/>
    <mergeCell ref="H16:I16"/>
    <mergeCell ref="H17:I18"/>
    <mergeCell ref="C24:G24"/>
    <mergeCell ref="B12:C12"/>
    <mergeCell ref="G12:H12"/>
    <mergeCell ref="D12:E13"/>
    <mergeCell ref="I12:J13"/>
  </mergeCells>
  <pageMargins left="0.7" right="0.7" top="0.75" bottom="0.75" header="0.3" footer="0.3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tabColor rgb="FFFFFF00"/>
    <outlinePr summaryBelow="0" summaryRight="0"/>
  </sheetPr>
  <dimension ref="A1:S1004"/>
  <sheetViews>
    <sheetView showGridLines="0" showRowColHeaders="0" topLeftCell="B1" zoomScale="102" zoomScaleNormal="102" workbookViewId="0">
      <selection activeCell="O10" sqref="O10:P10"/>
    </sheetView>
  </sheetViews>
  <sheetFormatPr defaultColWidth="0" defaultRowHeight="15.75" customHeight="1" zeroHeight="1"/>
  <cols>
    <col min="1" max="1" width="1.42578125" hidden="1" customWidth="1"/>
    <col min="2" max="2" width="14.5703125" customWidth="1"/>
    <col min="3" max="3" width="15.5703125" customWidth="1"/>
    <col min="4" max="5" width="14.5703125" customWidth="1"/>
    <col min="6" max="6" width="1.85546875" customWidth="1"/>
    <col min="7" max="7" width="20" customWidth="1"/>
    <col min="8" max="8" width="8.28515625" customWidth="1"/>
    <col min="9" max="9" width="26.42578125" customWidth="1"/>
    <col min="10" max="10" width="2.5703125" customWidth="1"/>
    <col min="11" max="11" width="14.5703125" customWidth="1"/>
    <col min="12" max="12" width="7.7109375" customWidth="1"/>
    <col min="13" max="13" width="21" customWidth="1"/>
    <col min="14" max="14" width="1.42578125" customWidth="1"/>
    <col min="15" max="15" width="18.85546875" customWidth="1"/>
    <col min="16" max="16" width="3.5703125" customWidth="1"/>
    <col min="17" max="17" width="20.28515625" customWidth="1"/>
    <col min="18" max="29" width="14.5703125" hidden="1" customWidth="1"/>
    <col min="30" max="16384" width="14.5703125" hidden="1"/>
  </cols>
  <sheetData>
    <row r="1" spans="1:19" ht="23.25">
      <c r="A1" s="1"/>
      <c r="B1" s="564" t="s">
        <v>117</v>
      </c>
      <c r="C1" s="565"/>
      <c r="D1" s="565"/>
      <c r="E1" s="565"/>
      <c r="G1" s="564" t="s">
        <v>118</v>
      </c>
      <c r="H1" s="564"/>
      <c r="I1" s="564"/>
      <c r="K1" s="566" t="s">
        <v>119</v>
      </c>
      <c r="L1" s="566"/>
      <c r="M1" s="566"/>
      <c r="O1" s="564" t="s">
        <v>120</v>
      </c>
      <c r="P1" s="565"/>
      <c r="Q1" s="565"/>
    </row>
    <row r="2" spans="1:19" ht="4.5" customHeight="1">
      <c r="A2" s="3"/>
      <c r="B2" s="409"/>
      <c r="C2" s="376"/>
      <c r="D2" s="376"/>
      <c r="E2" s="376"/>
      <c r="G2" s="409"/>
      <c r="H2" s="376"/>
      <c r="I2" s="376"/>
      <c r="J2" s="376"/>
    </row>
    <row r="3" spans="1:19" ht="18">
      <c r="A3" s="2"/>
      <c r="B3" s="417" t="s">
        <v>38</v>
      </c>
      <c r="C3" s="399"/>
      <c r="D3" s="417" t="s">
        <v>121</v>
      </c>
      <c r="E3" s="399"/>
      <c r="G3" s="384" t="s">
        <v>38</v>
      </c>
      <c r="H3" s="548"/>
      <c r="I3" s="149" t="s">
        <v>121</v>
      </c>
      <c r="J3" s="104"/>
      <c r="K3" s="384" t="s">
        <v>38</v>
      </c>
      <c r="L3" s="399"/>
      <c r="M3" s="149" t="s">
        <v>122</v>
      </c>
      <c r="O3" s="556" t="s">
        <v>38</v>
      </c>
      <c r="P3" s="556"/>
      <c r="Q3" s="163" t="s">
        <v>122</v>
      </c>
    </row>
    <row r="4" spans="1:19" ht="23.25">
      <c r="A4" s="150"/>
      <c r="B4" s="400">
        <v>49828</v>
      </c>
      <c r="C4" s="401"/>
      <c r="D4" s="557">
        <f>(B10/B13)*B4-B4-D10</f>
        <v>-50998.7</v>
      </c>
      <c r="E4" s="558"/>
      <c r="G4" s="559">
        <v>5</v>
      </c>
      <c r="H4" s="560"/>
      <c r="I4" s="85">
        <f>(G10/G13)*G4+G4-I10</f>
        <v>719.23571428571438</v>
      </c>
      <c r="J4" s="86"/>
      <c r="K4" s="561">
        <v>6.32</v>
      </c>
      <c r="L4" s="540"/>
      <c r="M4" s="164">
        <v>13500</v>
      </c>
      <c r="O4" s="562">
        <v>5.23</v>
      </c>
      <c r="P4" s="563"/>
      <c r="Q4" s="165">
        <v>1</v>
      </c>
    </row>
    <row r="5" spans="1:19" ht="23.25">
      <c r="A5" s="3"/>
      <c r="B5" s="409"/>
      <c r="C5" s="376"/>
      <c r="D5" s="376"/>
      <c r="E5" s="376"/>
      <c r="G5" s="409"/>
      <c r="H5" s="549"/>
      <c r="I5" s="549"/>
      <c r="J5" s="549"/>
      <c r="K5" s="13"/>
      <c r="L5" s="13"/>
      <c r="O5" s="87"/>
      <c r="P5" s="87"/>
      <c r="Q5" s="87"/>
    </row>
    <row r="6" spans="1:19" ht="18">
      <c r="A6" s="4"/>
      <c r="B6" s="384" t="s">
        <v>123</v>
      </c>
      <c r="C6" s="399"/>
      <c r="D6" s="384" t="s">
        <v>36</v>
      </c>
      <c r="E6" s="399"/>
      <c r="G6" s="384" t="s">
        <v>123</v>
      </c>
      <c r="H6" s="548"/>
      <c r="I6" s="149" t="s">
        <v>36</v>
      </c>
      <c r="J6" s="149"/>
      <c r="K6" s="384" t="s">
        <v>123</v>
      </c>
      <c r="L6" s="548"/>
      <c r="M6" s="149" t="s">
        <v>124</v>
      </c>
      <c r="O6" s="384" t="s">
        <v>123</v>
      </c>
      <c r="P6" s="384"/>
      <c r="Q6" s="149" t="s">
        <v>124</v>
      </c>
    </row>
    <row r="7" spans="1:19" ht="23.25">
      <c r="A7" s="6"/>
      <c r="B7" s="400">
        <v>1</v>
      </c>
      <c r="C7" s="401"/>
      <c r="D7" s="567">
        <f>B7*B4/B10</f>
        <v>664.37333333333333</v>
      </c>
      <c r="E7" s="568"/>
      <c r="G7" s="552">
        <v>0.35</v>
      </c>
      <c r="H7" s="553"/>
      <c r="I7" s="88">
        <f>G4*G7/G10</f>
        <v>7.0000000000000001E-3</v>
      </c>
      <c r="J7" s="167"/>
      <c r="K7" s="545">
        <v>0.1</v>
      </c>
      <c r="L7" s="540"/>
      <c r="M7" s="89">
        <f>(M4*K7)-(K4*K7)</f>
        <v>1349.3679999999999</v>
      </c>
      <c r="O7" s="554">
        <v>36</v>
      </c>
      <c r="P7" s="555"/>
      <c r="Q7" s="90">
        <f>(O4*O7)-(Q4*O7)</f>
        <v>152.28000000000003</v>
      </c>
    </row>
    <row r="8" spans="1:19" ht="23.25">
      <c r="A8" s="3"/>
      <c r="B8" s="409"/>
      <c r="C8" s="376"/>
      <c r="D8" s="376"/>
      <c r="E8" s="376"/>
      <c r="G8" s="409"/>
      <c r="H8" s="549"/>
      <c r="I8" s="549"/>
      <c r="J8" s="549"/>
      <c r="K8" s="13"/>
      <c r="L8" s="13"/>
      <c r="M8" s="91"/>
      <c r="O8" s="87"/>
      <c r="P8" s="87"/>
      <c r="Q8" s="87"/>
    </row>
    <row r="9" spans="1:19" ht="18">
      <c r="A9" s="4"/>
      <c r="B9" s="384" t="s">
        <v>125</v>
      </c>
      <c r="C9" s="399"/>
      <c r="D9" s="384" t="s">
        <v>126</v>
      </c>
      <c r="E9" s="399"/>
      <c r="G9" s="384" t="s">
        <v>125</v>
      </c>
      <c r="H9" s="548"/>
      <c r="I9" s="149" t="s">
        <v>126</v>
      </c>
      <c r="J9" s="149"/>
      <c r="K9" s="384" t="s">
        <v>36</v>
      </c>
      <c r="L9" s="548"/>
      <c r="M9" s="149" t="s">
        <v>127</v>
      </c>
      <c r="O9" s="384" t="s">
        <v>36</v>
      </c>
      <c r="P9" s="384"/>
      <c r="Q9" s="163" t="s">
        <v>127</v>
      </c>
    </row>
    <row r="10" spans="1:19" ht="23.25">
      <c r="A10" s="150"/>
      <c r="B10" s="539">
        <v>75</v>
      </c>
      <c r="C10" s="540"/>
      <c r="D10" s="576">
        <f>IF(B13&lt;=5000,B4*1%,B4*2.5%)</f>
        <v>1245.7</v>
      </c>
      <c r="E10" s="577"/>
      <c r="G10" s="543">
        <v>250</v>
      </c>
      <c r="H10" s="544"/>
      <c r="I10" s="92">
        <f>IF(G13&lt;=10000,G4*1%,G4*2.5%)</f>
        <v>0.05</v>
      </c>
      <c r="J10" s="167"/>
      <c r="K10" s="545">
        <v>20</v>
      </c>
      <c r="L10" s="540"/>
      <c r="M10" s="89">
        <f>K7*K4*(1/K10)</f>
        <v>3.160000000000001E-2</v>
      </c>
      <c r="O10" s="546">
        <v>28</v>
      </c>
      <c r="P10" s="547"/>
      <c r="Q10" s="93">
        <v>6.4285714285714279</v>
      </c>
    </row>
    <row r="11" spans="1:19" ht="12.75" customHeight="1">
      <c r="A11" s="7"/>
      <c r="B11" s="168"/>
      <c r="C11" s="94"/>
      <c r="D11" s="94"/>
      <c r="E11" s="94"/>
      <c r="G11" s="95"/>
      <c r="K11" s="96"/>
      <c r="L11" s="96"/>
      <c r="M11" s="97"/>
      <c r="O11" s="169"/>
      <c r="P11" s="169"/>
      <c r="Q11" s="169"/>
    </row>
    <row r="12" spans="1:19" ht="21.75" customHeight="1">
      <c r="A12" s="7"/>
      <c r="B12" s="532" t="s">
        <v>55</v>
      </c>
      <c r="C12" s="532"/>
      <c r="D12" s="533" t="s">
        <v>134</v>
      </c>
      <c r="E12" s="533"/>
      <c r="G12" s="373" t="s">
        <v>55</v>
      </c>
      <c r="H12" s="373"/>
      <c r="I12" s="533" t="s">
        <v>134</v>
      </c>
      <c r="J12" s="533"/>
      <c r="K12" s="534" t="s">
        <v>55</v>
      </c>
      <c r="L12" s="399"/>
      <c r="M12" s="98" t="s">
        <v>129</v>
      </c>
      <c r="O12" s="534" t="s">
        <v>55</v>
      </c>
      <c r="P12" s="399"/>
      <c r="Q12" s="98" t="s">
        <v>129</v>
      </c>
    </row>
    <row r="13" spans="1:19" ht="23.45" customHeight="1">
      <c r="A13" s="7"/>
      <c r="B13" s="535">
        <f>B4*B7</f>
        <v>49828</v>
      </c>
      <c r="C13" s="535"/>
      <c r="D13" s="533"/>
      <c r="E13" s="533"/>
      <c r="G13" s="536">
        <f>G4*G7</f>
        <v>1.75</v>
      </c>
      <c r="H13" s="536"/>
      <c r="I13" s="533"/>
      <c r="J13" s="533"/>
      <c r="K13" s="537">
        <f>K4*K7</f>
        <v>0.63200000000000012</v>
      </c>
      <c r="L13" s="538"/>
      <c r="M13" s="99">
        <f>(M7/K13)*K10</f>
        <v>42701.518987341762</v>
      </c>
      <c r="O13" s="537">
        <f>O4*O7</f>
        <v>188.28000000000003</v>
      </c>
      <c r="P13" s="538"/>
      <c r="Q13" s="99">
        <f>Q7/(O4*O7)*O10</f>
        <v>22.646271510516254</v>
      </c>
    </row>
    <row r="14" spans="1:19" ht="18">
      <c r="A14" s="8"/>
      <c r="B14" s="13"/>
      <c r="C14" s="100"/>
      <c r="D14" s="101"/>
      <c r="E14" s="102"/>
      <c r="F14" s="102"/>
      <c r="G14" s="102"/>
      <c r="H14" s="103"/>
      <c r="I14" s="103"/>
      <c r="J14" s="103"/>
      <c r="K14" s="103"/>
      <c r="L14" s="101"/>
      <c r="M14" s="104"/>
      <c r="O14" s="103"/>
      <c r="P14" s="103"/>
      <c r="Q14" s="103"/>
      <c r="R14" s="4"/>
      <c r="S14" s="9"/>
    </row>
    <row r="15" spans="1:19" ht="23.25">
      <c r="A15" s="8"/>
      <c r="C15" s="105"/>
      <c r="D15" s="101"/>
      <c r="E15" s="106"/>
      <c r="F15" s="144"/>
      <c r="G15" s="145"/>
      <c r="H15" s="569"/>
      <c r="I15" s="569"/>
      <c r="J15" s="101"/>
      <c r="K15" s="107"/>
      <c r="L15" s="101"/>
      <c r="M15" s="170"/>
      <c r="O15" s="108"/>
      <c r="P15" s="101"/>
      <c r="Q15" s="101"/>
      <c r="R15" s="83"/>
    </row>
    <row r="16" spans="1:19" ht="27.6" customHeight="1">
      <c r="A16" s="8"/>
      <c r="B16" s="87"/>
      <c r="H16" s="570"/>
      <c r="I16" s="570"/>
      <c r="O16" s="109"/>
      <c r="P16" s="109"/>
      <c r="Q16" s="109"/>
    </row>
    <row r="17" spans="1:17" ht="17.45" customHeight="1">
      <c r="A17" s="8"/>
      <c r="B17" s="13"/>
      <c r="E17" s="102"/>
      <c r="F17" s="147"/>
      <c r="G17" s="147"/>
      <c r="H17" s="571"/>
      <c r="I17" s="571"/>
      <c r="J17" s="10"/>
      <c r="K17" s="10"/>
      <c r="L17" s="10"/>
      <c r="M17" s="10"/>
      <c r="O17" s="171"/>
      <c r="P17" s="101"/>
      <c r="Q17" s="101"/>
    </row>
    <row r="18" spans="1:17" ht="20.25" customHeight="1">
      <c r="A18" s="8"/>
      <c r="E18" s="110"/>
      <c r="F18" s="148"/>
      <c r="G18" s="148"/>
      <c r="H18" s="571"/>
      <c r="I18" s="571"/>
      <c r="O18" s="111"/>
      <c r="P18" s="172"/>
      <c r="Q18" s="112"/>
    </row>
    <row r="19" spans="1:17" s="574" customFormat="1" ht="21" customHeight="1">
      <c r="A19" s="8"/>
      <c r="B19" s="574" t="s">
        <v>135</v>
      </c>
    </row>
    <row r="20" spans="1:17" ht="23.25" customHeight="1">
      <c r="A20" s="79" t="s">
        <v>63</v>
      </c>
      <c r="B20" s="575" t="s">
        <v>136</v>
      </c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</row>
    <row r="21" spans="1:17" ht="18" customHeight="1">
      <c r="A21" s="8"/>
      <c r="B21" s="158" t="s">
        <v>65</v>
      </c>
      <c r="C21" s="55" t="s">
        <v>130</v>
      </c>
      <c r="D21" s="122"/>
      <c r="E21" s="123"/>
      <c r="F21" s="123"/>
      <c r="G21" s="123"/>
      <c r="H21" s="82"/>
      <c r="I21" s="82"/>
      <c r="J21" s="82"/>
      <c r="K21" s="82"/>
      <c r="L21" s="82"/>
      <c r="M21" s="124"/>
      <c r="O21" s="174"/>
      <c r="P21" s="174"/>
      <c r="Q21" s="174"/>
    </row>
    <row r="22" spans="1:17" ht="23.25">
      <c r="A22" s="8"/>
      <c r="B22" s="158"/>
      <c r="C22" s="55"/>
      <c r="G22" s="10"/>
      <c r="H22" s="10"/>
      <c r="I22" s="10"/>
      <c r="J22" s="10"/>
      <c r="K22" s="10"/>
      <c r="L22" s="10"/>
      <c r="M22" s="10"/>
      <c r="O22" s="96"/>
      <c r="P22" s="96"/>
      <c r="Q22" s="96"/>
    </row>
    <row r="23" spans="1:17" ht="23.25">
      <c r="A23" s="8"/>
      <c r="B23" s="158"/>
      <c r="C23" s="56"/>
      <c r="G23" s="10"/>
      <c r="H23" s="10"/>
      <c r="I23" s="10"/>
      <c r="J23" s="10"/>
      <c r="K23" s="10"/>
      <c r="L23" s="10"/>
      <c r="M23" s="10"/>
    </row>
    <row r="24" spans="1:17" ht="17.45" customHeight="1">
      <c r="A24" s="8"/>
      <c r="B24" s="158"/>
      <c r="C24" s="368"/>
      <c r="D24" s="368"/>
      <c r="E24" s="368"/>
      <c r="F24" s="368"/>
      <c r="G24" s="368"/>
    </row>
    <row r="25" spans="1:17" ht="15" customHeight="1">
      <c r="A25" s="8"/>
      <c r="B25" s="158"/>
      <c r="C25" s="56"/>
    </row>
    <row r="26" spans="1:17" ht="12.75">
      <c r="A26" s="8"/>
      <c r="B26" s="158"/>
      <c r="C26" s="56"/>
      <c r="E26" s="84"/>
    </row>
    <row r="27" spans="1:17" ht="12.75">
      <c r="A27" s="8"/>
      <c r="B27" s="87"/>
      <c r="C27" s="56"/>
    </row>
    <row r="28" spans="1:17" ht="12.75">
      <c r="A28" s="8"/>
      <c r="B28" s="87"/>
      <c r="C28" s="56"/>
    </row>
    <row r="29" spans="1:17" ht="12.75">
      <c r="A29" s="8"/>
      <c r="B29" s="87"/>
      <c r="C29" s="56"/>
    </row>
    <row r="30" spans="1:17" ht="12.75">
      <c r="A30" s="8"/>
      <c r="B30" s="87"/>
      <c r="C30" s="56"/>
    </row>
    <row r="31" spans="1:17" ht="12.75" hidden="1">
      <c r="A31" s="8"/>
      <c r="B31" s="87"/>
    </row>
    <row r="32" spans="1:17" ht="12.75" hidden="1">
      <c r="A32" s="8"/>
      <c r="B32" s="87"/>
    </row>
    <row r="33" spans="1:8" ht="12.75" hidden="1">
      <c r="A33" s="8"/>
      <c r="B33" s="87"/>
    </row>
    <row r="34" spans="1:8" ht="12.75" hidden="1">
      <c r="A34" s="8"/>
      <c r="B34" s="87"/>
    </row>
    <row r="35" spans="1:8" ht="12.75" hidden="1">
      <c r="A35" s="8"/>
      <c r="B35" s="87"/>
      <c r="H35" s="13"/>
    </row>
    <row r="36" spans="1:8" ht="12.75" hidden="1">
      <c r="A36" s="8"/>
      <c r="B36" s="87"/>
    </row>
    <row r="37" spans="1:8" ht="12.75" hidden="1">
      <c r="A37" s="8"/>
      <c r="B37" s="87"/>
    </row>
    <row r="38" spans="1:8" ht="12.75" hidden="1">
      <c r="A38" s="8"/>
      <c r="B38" s="87"/>
    </row>
    <row r="39" spans="1:8" ht="12.75" hidden="1">
      <c r="A39" s="8"/>
      <c r="B39" s="87"/>
    </row>
    <row r="40" spans="1:8" ht="12.75" hidden="1">
      <c r="A40" s="8"/>
      <c r="B40" s="87"/>
    </row>
    <row r="41" spans="1:8" ht="12.75" hidden="1">
      <c r="A41" s="8"/>
      <c r="B41" s="87"/>
    </row>
    <row r="42" spans="1:8" ht="12.75" hidden="1">
      <c r="A42" s="8"/>
      <c r="B42" s="87"/>
    </row>
    <row r="43" spans="1:8" ht="12.75" hidden="1">
      <c r="A43" s="8"/>
      <c r="B43" s="87"/>
    </row>
    <row r="44" spans="1:8" ht="12.75" hidden="1">
      <c r="A44" s="8"/>
      <c r="B44" s="87"/>
    </row>
    <row r="45" spans="1:8" ht="12.75" hidden="1">
      <c r="A45" s="8"/>
      <c r="B45" s="87"/>
    </row>
    <row r="46" spans="1:8" ht="12.75" hidden="1">
      <c r="A46" s="8"/>
      <c r="B46" s="87"/>
    </row>
    <row r="47" spans="1:8" ht="12.75" hidden="1">
      <c r="A47" s="8"/>
      <c r="B47" s="87"/>
    </row>
    <row r="48" spans="1:8" ht="12.75" hidden="1">
      <c r="A48" s="8"/>
      <c r="B48" s="87"/>
    </row>
    <row r="49" spans="1:2" ht="12.75" hidden="1">
      <c r="A49" s="8"/>
      <c r="B49" s="87"/>
    </row>
    <row r="50" spans="1:2" ht="12.75" hidden="1">
      <c r="A50" s="8"/>
      <c r="B50" s="87"/>
    </row>
    <row r="51" spans="1:2" ht="12.75" hidden="1">
      <c r="A51" s="8"/>
      <c r="B51" s="87"/>
    </row>
    <row r="52" spans="1:2" ht="12.75" hidden="1">
      <c r="A52" s="8"/>
      <c r="B52" s="87"/>
    </row>
    <row r="53" spans="1:2" ht="12.75" hidden="1">
      <c r="A53" s="8"/>
      <c r="B53" s="87"/>
    </row>
    <row r="54" spans="1:2" ht="12.75" hidden="1">
      <c r="A54" s="8"/>
      <c r="B54" s="87"/>
    </row>
    <row r="55" spans="1:2" ht="12.75" hidden="1">
      <c r="A55" s="8"/>
      <c r="B55" s="87"/>
    </row>
    <row r="56" spans="1:2" ht="12.75" hidden="1">
      <c r="A56" s="8"/>
      <c r="B56" s="87"/>
    </row>
    <row r="57" spans="1:2" ht="12.75" hidden="1">
      <c r="A57" s="8"/>
      <c r="B57" s="87"/>
    </row>
    <row r="58" spans="1:2" ht="12.75" hidden="1">
      <c r="A58" s="8"/>
      <c r="B58" s="87"/>
    </row>
    <row r="59" spans="1:2" ht="12.75" hidden="1">
      <c r="A59" s="8"/>
      <c r="B59" s="87"/>
    </row>
    <row r="60" spans="1:2" ht="12.75" hidden="1">
      <c r="A60" s="8"/>
      <c r="B60" s="87"/>
    </row>
    <row r="61" spans="1:2" ht="12.75" hidden="1">
      <c r="A61" s="8"/>
      <c r="B61" s="87"/>
    </row>
    <row r="62" spans="1:2" ht="12.75" hidden="1">
      <c r="A62" s="8"/>
      <c r="B62" s="87"/>
    </row>
    <row r="63" spans="1:2" ht="12.75" hidden="1">
      <c r="A63" s="8"/>
      <c r="B63" s="87"/>
    </row>
    <row r="64" spans="1:2" ht="12.75" hidden="1">
      <c r="A64" s="8"/>
      <c r="B64" s="87"/>
    </row>
    <row r="65" spans="1:2" ht="12.75" hidden="1">
      <c r="A65" s="8"/>
      <c r="B65" s="87"/>
    </row>
    <row r="66" spans="1:2" ht="12.75" hidden="1">
      <c r="A66" s="8"/>
      <c r="B66" s="87"/>
    </row>
    <row r="67" spans="1:2" ht="12.75" hidden="1">
      <c r="A67" s="8"/>
      <c r="B67" s="87"/>
    </row>
    <row r="68" spans="1:2" ht="12.75" hidden="1">
      <c r="A68" s="8"/>
      <c r="B68" s="87"/>
    </row>
    <row r="69" spans="1:2" ht="12.75" hidden="1">
      <c r="A69" s="8"/>
      <c r="B69" s="87"/>
    </row>
    <row r="70" spans="1:2" ht="12.75" hidden="1">
      <c r="A70" s="8"/>
      <c r="B70" s="87"/>
    </row>
    <row r="71" spans="1:2" ht="12.75" hidden="1">
      <c r="A71" s="8"/>
      <c r="B71" s="87"/>
    </row>
    <row r="72" spans="1:2" ht="12.75" hidden="1">
      <c r="A72" s="8"/>
      <c r="B72" s="87"/>
    </row>
    <row r="73" spans="1:2" ht="12.75" hidden="1">
      <c r="A73" s="8"/>
      <c r="B73" s="87"/>
    </row>
    <row r="74" spans="1:2" ht="12.75" hidden="1">
      <c r="A74" s="8"/>
      <c r="B74" s="87"/>
    </row>
    <row r="75" spans="1:2" ht="12.75" hidden="1">
      <c r="A75" s="8"/>
      <c r="B75" s="87"/>
    </row>
    <row r="76" spans="1:2" ht="12.75" hidden="1">
      <c r="A76" s="8"/>
      <c r="B76" s="87"/>
    </row>
    <row r="77" spans="1:2" ht="12.75" hidden="1">
      <c r="A77" s="8"/>
      <c r="B77" s="87"/>
    </row>
    <row r="78" spans="1:2" ht="12.75" hidden="1">
      <c r="A78" s="8"/>
      <c r="B78" s="87"/>
    </row>
    <row r="79" spans="1:2" ht="12.75" hidden="1">
      <c r="A79" s="8"/>
      <c r="B79" s="87"/>
    </row>
    <row r="80" spans="1:2" ht="12.75" hidden="1">
      <c r="A80" s="8"/>
      <c r="B80" s="87"/>
    </row>
    <row r="81" spans="1:2" ht="12.75" hidden="1">
      <c r="A81" s="8"/>
      <c r="B81" s="87"/>
    </row>
    <row r="82" spans="1:2" ht="12.75" hidden="1">
      <c r="A82" s="8"/>
      <c r="B82" s="87"/>
    </row>
    <row r="83" spans="1:2" ht="12.75" hidden="1">
      <c r="A83" s="8"/>
      <c r="B83" s="87"/>
    </row>
    <row r="84" spans="1:2" ht="12.75" hidden="1">
      <c r="A84" s="8"/>
      <c r="B84" s="87"/>
    </row>
    <row r="85" spans="1:2" ht="12.75" hidden="1">
      <c r="A85" s="8"/>
      <c r="B85" s="87"/>
    </row>
    <row r="86" spans="1:2" ht="12.75" hidden="1">
      <c r="A86" s="8"/>
      <c r="B86" s="87"/>
    </row>
    <row r="87" spans="1:2" ht="12.75" hidden="1">
      <c r="A87" s="8"/>
      <c r="B87" s="87"/>
    </row>
    <row r="88" spans="1:2" ht="12.75" hidden="1">
      <c r="A88" s="8"/>
      <c r="B88" s="87"/>
    </row>
    <row r="89" spans="1:2" ht="12.75" hidden="1">
      <c r="A89" s="8"/>
      <c r="B89" s="87"/>
    </row>
    <row r="90" spans="1:2" ht="12.75" hidden="1">
      <c r="A90" s="8"/>
      <c r="B90" s="87"/>
    </row>
    <row r="91" spans="1:2" ht="12.75" hidden="1">
      <c r="A91" s="8"/>
      <c r="B91" s="87"/>
    </row>
    <row r="92" spans="1:2" ht="12.75" hidden="1">
      <c r="A92" s="8"/>
      <c r="B92" s="87"/>
    </row>
    <row r="93" spans="1:2" ht="12.75" hidden="1">
      <c r="A93" s="8"/>
      <c r="B93" s="87"/>
    </row>
    <row r="94" spans="1:2" ht="12.75" hidden="1">
      <c r="A94" s="8"/>
      <c r="B94" s="87"/>
    </row>
    <row r="95" spans="1:2" ht="12.75" hidden="1">
      <c r="A95" s="8"/>
      <c r="B95" s="87"/>
    </row>
    <row r="96" spans="1:2" ht="12.75" hidden="1">
      <c r="A96" s="8"/>
      <c r="B96" s="87"/>
    </row>
    <row r="97" spans="1:2" ht="12.75" hidden="1">
      <c r="A97" s="8"/>
      <c r="B97" s="87"/>
    </row>
    <row r="98" spans="1:2" ht="12.75" hidden="1">
      <c r="A98" s="8"/>
      <c r="B98" s="87"/>
    </row>
    <row r="99" spans="1:2" ht="12.75" hidden="1">
      <c r="A99" s="8"/>
      <c r="B99" s="87"/>
    </row>
    <row r="100" spans="1:2" ht="12.75" hidden="1">
      <c r="A100" s="8"/>
      <c r="B100" s="87"/>
    </row>
    <row r="101" spans="1:2" ht="12.75" hidden="1">
      <c r="A101" s="8"/>
      <c r="B101" s="87"/>
    </row>
    <row r="102" spans="1:2" ht="12.75" hidden="1">
      <c r="A102" s="8"/>
      <c r="B102" s="87"/>
    </row>
    <row r="103" spans="1:2" ht="12.75" hidden="1">
      <c r="A103" s="8"/>
      <c r="B103" s="87"/>
    </row>
    <row r="104" spans="1:2" ht="12.75" hidden="1">
      <c r="A104" s="8"/>
      <c r="B104" s="87"/>
    </row>
    <row r="105" spans="1:2" ht="12.75" hidden="1">
      <c r="A105" s="8"/>
      <c r="B105" s="87"/>
    </row>
    <row r="106" spans="1:2" ht="12.75" hidden="1">
      <c r="A106" s="8"/>
      <c r="B106" s="87"/>
    </row>
    <row r="107" spans="1:2" ht="12.75" hidden="1">
      <c r="A107" s="8"/>
      <c r="B107" s="87"/>
    </row>
    <row r="108" spans="1:2" ht="12.75" hidden="1">
      <c r="A108" s="8"/>
      <c r="B108" s="87"/>
    </row>
    <row r="109" spans="1:2" ht="12.75" hidden="1">
      <c r="A109" s="8"/>
      <c r="B109" s="87"/>
    </row>
    <row r="110" spans="1:2" ht="12.75" hidden="1">
      <c r="A110" s="8"/>
      <c r="B110" s="87"/>
    </row>
    <row r="111" spans="1:2" ht="12.75" hidden="1">
      <c r="A111" s="8"/>
      <c r="B111" s="87"/>
    </row>
    <row r="112" spans="1:2" ht="12.75" hidden="1">
      <c r="A112" s="8"/>
      <c r="B112" s="87"/>
    </row>
    <row r="113" spans="1:2" ht="12.75" hidden="1">
      <c r="A113" s="8"/>
      <c r="B113" s="87"/>
    </row>
    <row r="114" spans="1:2" ht="12.75" hidden="1">
      <c r="A114" s="8"/>
      <c r="B114" s="87"/>
    </row>
    <row r="115" spans="1:2" ht="12.75" hidden="1">
      <c r="A115" s="8"/>
      <c r="B115" s="87"/>
    </row>
    <row r="116" spans="1:2" ht="12.75" hidden="1">
      <c r="A116" s="8"/>
      <c r="B116" s="87"/>
    </row>
    <row r="117" spans="1:2" ht="12.75" hidden="1">
      <c r="A117" s="8"/>
      <c r="B117" s="87"/>
    </row>
    <row r="118" spans="1:2" ht="12.75" hidden="1">
      <c r="A118" s="8"/>
      <c r="B118" s="87"/>
    </row>
    <row r="119" spans="1:2" ht="12.75" hidden="1">
      <c r="A119" s="8"/>
      <c r="B119" s="87"/>
    </row>
    <row r="120" spans="1:2" ht="12.75" hidden="1">
      <c r="A120" s="8"/>
      <c r="B120" s="87"/>
    </row>
    <row r="121" spans="1:2" ht="12.75" hidden="1">
      <c r="A121" s="8"/>
      <c r="B121" s="87"/>
    </row>
    <row r="122" spans="1:2" ht="12.75" hidden="1">
      <c r="A122" s="8"/>
      <c r="B122" s="87"/>
    </row>
    <row r="123" spans="1:2" ht="12.75" hidden="1">
      <c r="A123" s="8"/>
      <c r="B123" s="87"/>
    </row>
    <row r="124" spans="1:2" ht="12.75" hidden="1">
      <c r="A124" s="8"/>
      <c r="B124" s="87"/>
    </row>
    <row r="125" spans="1:2" ht="12.75" hidden="1">
      <c r="A125" s="8"/>
      <c r="B125" s="87"/>
    </row>
    <row r="126" spans="1:2" ht="12.75" hidden="1">
      <c r="A126" s="8"/>
      <c r="B126" s="87"/>
    </row>
    <row r="127" spans="1:2" ht="12.75" hidden="1">
      <c r="A127" s="8"/>
      <c r="B127" s="87"/>
    </row>
    <row r="128" spans="1:2" ht="12.75" hidden="1">
      <c r="A128" s="8"/>
      <c r="B128" s="87"/>
    </row>
    <row r="129" spans="1:2" ht="12.75" hidden="1">
      <c r="A129" s="8"/>
      <c r="B129" s="87"/>
    </row>
    <row r="130" spans="1:2" ht="12.75" hidden="1">
      <c r="A130" s="8"/>
      <c r="B130" s="87"/>
    </row>
    <row r="131" spans="1:2" ht="12.75" hidden="1">
      <c r="A131" s="8"/>
      <c r="B131" s="87"/>
    </row>
    <row r="132" spans="1:2" ht="12.75" hidden="1">
      <c r="A132" s="8"/>
      <c r="B132" s="87"/>
    </row>
    <row r="133" spans="1:2" ht="12.75" hidden="1">
      <c r="A133" s="8"/>
      <c r="B133" s="87"/>
    </row>
    <row r="134" spans="1:2" ht="12.75" hidden="1">
      <c r="A134" s="8"/>
      <c r="B134" s="87"/>
    </row>
    <row r="135" spans="1:2" ht="12.75" hidden="1">
      <c r="A135" s="8"/>
      <c r="B135" s="87"/>
    </row>
    <row r="136" spans="1:2" ht="12.75" hidden="1">
      <c r="A136" s="8"/>
      <c r="B136" s="87"/>
    </row>
    <row r="137" spans="1:2" ht="12.75" hidden="1">
      <c r="A137" s="8"/>
      <c r="B137" s="87"/>
    </row>
    <row r="138" spans="1:2" ht="12.75" hidden="1">
      <c r="A138" s="8"/>
      <c r="B138" s="87"/>
    </row>
    <row r="139" spans="1:2" ht="12.75" hidden="1">
      <c r="A139" s="8"/>
      <c r="B139" s="87"/>
    </row>
    <row r="140" spans="1:2" ht="12.75" hidden="1">
      <c r="A140" s="8"/>
      <c r="B140" s="87"/>
    </row>
    <row r="141" spans="1:2" ht="12.75" hidden="1">
      <c r="A141" s="8"/>
      <c r="B141" s="87"/>
    </row>
    <row r="142" spans="1:2" ht="12.75" hidden="1">
      <c r="A142" s="8"/>
      <c r="B142" s="87"/>
    </row>
    <row r="143" spans="1:2" ht="12.75" hidden="1">
      <c r="A143" s="8"/>
      <c r="B143" s="87"/>
    </row>
    <row r="144" spans="1:2" ht="12.75" hidden="1">
      <c r="A144" s="8"/>
      <c r="B144" s="87"/>
    </row>
    <row r="145" spans="1:2" ht="12.75" hidden="1">
      <c r="A145" s="8"/>
      <c r="B145" s="87"/>
    </row>
    <row r="146" spans="1:2" ht="12.75" hidden="1">
      <c r="A146" s="8"/>
      <c r="B146" s="87"/>
    </row>
    <row r="147" spans="1:2" ht="12.75" hidden="1">
      <c r="A147" s="8"/>
      <c r="B147" s="87"/>
    </row>
    <row r="148" spans="1:2" ht="12.75" hidden="1">
      <c r="A148" s="8"/>
      <c r="B148" s="87"/>
    </row>
    <row r="149" spans="1:2" ht="12.75" hidden="1">
      <c r="A149" s="8"/>
      <c r="B149" s="87"/>
    </row>
    <row r="150" spans="1:2" ht="12.75" hidden="1">
      <c r="A150" s="8"/>
      <c r="B150" s="87"/>
    </row>
    <row r="151" spans="1:2" ht="12.75" hidden="1">
      <c r="A151" s="8"/>
      <c r="B151" s="87"/>
    </row>
    <row r="152" spans="1:2" ht="12.75" hidden="1">
      <c r="A152" s="8"/>
      <c r="B152" s="87"/>
    </row>
    <row r="153" spans="1:2" ht="12.75" hidden="1">
      <c r="A153" s="8"/>
      <c r="B153" s="87"/>
    </row>
    <row r="154" spans="1:2" ht="12.75" hidden="1">
      <c r="A154" s="8"/>
      <c r="B154" s="87"/>
    </row>
    <row r="155" spans="1:2" ht="12.75" hidden="1">
      <c r="A155" s="8"/>
      <c r="B155" s="87"/>
    </row>
    <row r="156" spans="1:2" ht="12.75" hidden="1">
      <c r="A156" s="8"/>
      <c r="B156" s="87"/>
    </row>
    <row r="157" spans="1:2" ht="12.75" hidden="1">
      <c r="A157" s="8"/>
      <c r="B157" s="87"/>
    </row>
    <row r="158" spans="1:2" ht="12.75" hidden="1">
      <c r="A158" s="8"/>
      <c r="B158" s="87"/>
    </row>
    <row r="159" spans="1:2" ht="12.75" hidden="1">
      <c r="A159" s="8"/>
      <c r="B159" s="87"/>
    </row>
    <row r="160" spans="1:2" ht="12.75" hidden="1">
      <c r="A160" s="8"/>
      <c r="B160" s="87"/>
    </row>
    <row r="161" spans="1:2" ht="12.75" hidden="1">
      <c r="A161" s="8"/>
      <c r="B161" s="87"/>
    </row>
    <row r="162" spans="1:2" ht="12.75" hidden="1">
      <c r="A162" s="8"/>
      <c r="B162" s="87"/>
    </row>
    <row r="163" spans="1:2" ht="12.75" hidden="1">
      <c r="A163" s="8"/>
      <c r="B163" s="87"/>
    </row>
    <row r="164" spans="1:2" ht="12.75" hidden="1">
      <c r="A164" s="8"/>
      <c r="B164" s="87"/>
    </row>
    <row r="165" spans="1:2" ht="12.75" hidden="1">
      <c r="A165" s="8"/>
      <c r="B165" s="87"/>
    </row>
    <row r="166" spans="1:2" ht="12.75" hidden="1">
      <c r="A166" s="8"/>
      <c r="B166" s="87"/>
    </row>
    <row r="167" spans="1:2" ht="12.75" hidden="1">
      <c r="A167" s="8"/>
      <c r="B167" s="87"/>
    </row>
    <row r="168" spans="1:2" ht="12.75" hidden="1">
      <c r="A168" s="8"/>
      <c r="B168" s="87"/>
    </row>
    <row r="169" spans="1:2" ht="12.75" hidden="1">
      <c r="A169" s="8"/>
      <c r="B169" s="87"/>
    </row>
    <row r="170" spans="1:2" ht="12.75" hidden="1">
      <c r="A170" s="8"/>
      <c r="B170" s="87"/>
    </row>
    <row r="171" spans="1:2" ht="12.75" hidden="1">
      <c r="A171" s="8"/>
      <c r="B171" s="87"/>
    </row>
    <row r="172" spans="1:2" ht="12.75" hidden="1">
      <c r="A172" s="8"/>
      <c r="B172" s="87"/>
    </row>
    <row r="173" spans="1:2" ht="12.75" hidden="1">
      <c r="A173" s="8"/>
      <c r="B173" s="87"/>
    </row>
    <row r="174" spans="1:2" ht="12.75" hidden="1">
      <c r="A174" s="8"/>
      <c r="B174" s="87"/>
    </row>
    <row r="175" spans="1:2" ht="12.75" hidden="1">
      <c r="A175" s="8"/>
      <c r="B175" s="87"/>
    </row>
    <row r="176" spans="1:2" ht="12.75" hidden="1">
      <c r="A176" s="8"/>
      <c r="B176" s="87"/>
    </row>
    <row r="177" spans="1:2" ht="12.75" hidden="1">
      <c r="A177" s="8"/>
      <c r="B177" s="87"/>
    </row>
    <row r="178" spans="1:2" ht="12.75" hidden="1">
      <c r="A178" s="8"/>
      <c r="B178" s="87"/>
    </row>
    <row r="179" spans="1:2" ht="12.75" hidden="1">
      <c r="A179" s="8"/>
      <c r="B179" s="87"/>
    </row>
    <row r="180" spans="1:2" ht="12.75" hidden="1">
      <c r="A180" s="8"/>
      <c r="B180" s="87"/>
    </row>
    <row r="181" spans="1:2" ht="12.75" hidden="1">
      <c r="A181" s="8"/>
      <c r="B181" s="87"/>
    </row>
    <row r="182" spans="1:2" ht="12.75" hidden="1">
      <c r="A182" s="8"/>
      <c r="B182" s="87"/>
    </row>
    <row r="183" spans="1:2" ht="12.75" hidden="1">
      <c r="A183" s="8"/>
      <c r="B183" s="87"/>
    </row>
    <row r="184" spans="1:2" ht="12.75" hidden="1">
      <c r="A184" s="8"/>
      <c r="B184" s="87"/>
    </row>
    <row r="185" spans="1:2" ht="12.75" hidden="1">
      <c r="A185" s="8"/>
      <c r="B185" s="87"/>
    </row>
    <row r="186" spans="1:2" ht="12.75" hidden="1">
      <c r="A186" s="8"/>
      <c r="B186" s="87"/>
    </row>
    <row r="187" spans="1:2" ht="12.75" hidden="1">
      <c r="A187" s="8"/>
      <c r="B187" s="87"/>
    </row>
    <row r="188" spans="1:2" ht="12.75" hidden="1">
      <c r="A188" s="8"/>
      <c r="B188" s="87"/>
    </row>
    <row r="189" spans="1:2" ht="12.75" hidden="1">
      <c r="A189" s="8"/>
      <c r="B189" s="87"/>
    </row>
    <row r="190" spans="1:2" ht="12.75" hidden="1">
      <c r="A190" s="8"/>
      <c r="B190" s="87"/>
    </row>
    <row r="191" spans="1:2" ht="12.75" hidden="1">
      <c r="A191" s="8"/>
      <c r="B191" s="87"/>
    </row>
    <row r="192" spans="1:2" ht="12.75" hidden="1">
      <c r="A192" s="8"/>
      <c r="B192" s="87"/>
    </row>
    <row r="193" spans="1:2" ht="12.75" hidden="1">
      <c r="A193" s="8"/>
      <c r="B193" s="87"/>
    </row>
    <row r="194" spans="1:2" ht="12.75" hidden="1">
      <c r="A194" s="8"/>
      <c r="B194" s="87"/>
    </row>
    <row r="195" spans="1:2" ht="12.75" hidden="1">
      <c r="A195" s="8"/>
      <c r="B195" s="87"/>
    </row>
    <row r="196" spans="1:2" ht="12.75" hidden="1">
      <c r="A196" s="8"/>
      <c r="B196" s="87"/>
    </row>
    <row r="197" spans="1:2" ht="12.75" hidden="1">
      <c r="A197" s="8"/>
      <c r="B197" s="87"/>
    </row>
    <row r="198" spans="1:2" ht="12.75" hidden="1">
      <c r="A198" s="8"/>
      <c r="B198" s="87"/>
    </row>
    <row r="199" spans="1:2" ht="12.75" hidden="1">
      <c r="A199" s="8"/>
      <c r="B199" s="87"/>
    </row>
    <row r="200" spans="1:2" ht="12.75" hidden="1">
      <c r="A200" s="8"/>
      <c r="B200" s="87"/>
    </row>
    <row r="201" spans="1:2" ht="12.75" hidden="1">
      <c r="A201" s="8"/>
      <c r="B201" s="87"/>
    </row>
    <row r="202" spans="1:2" ht="12.75" hidden="1">
      <c r="A202" s="8"/>
      <c r="B202" s="87"/>
    </row>
    <row r="203" spans="1:2" ht="12.75" hidden="1">
      <c r="A203" s="8"/>
      <c r="B203" s="87"/>
    </row>
    <row r="204" spans="1:2" ht="12.75" hidden="1">
      <c r="A204" s="8"/>
      <c r="B204" s="87"/>
    </row>
    <row r="205" spans="1:2" ht="12.75" hidden="1">
      <c r="A205" s="8"/>
      <c r="B205" s="87"/>
    </row>
    <row r="206" spans="1:2" ht="12.75" hidden="1">
      <c r="A206" s="8"/>
      <c r="B206" s="87"/>
    </row>
    <row r="207" spans="1:2" ht="12.75" hidden="1">
      <c r="A207" s="8"/>
      <c r="B207" s="87"/>
    </row>
    <row r="208" spans="1:2" ht="12.75" hidden="1">
      <c r="A208" s="8"/>
      <c r="B208" s="87"/>
    </row>
    <row r="209" spans="1:2" ht="12.75" hidden="1">
      <c r="A209" s="8"/>
      <c r="B209" s="87"/>
    </row>
    <row r="210" spans="1:2" ht="12.75" hidden="1">
      <c r="A210" s="8"/>
      <c r="B210" s="87"/>
    </row>
    <row r="211" spans="1:2" ht="12.75" hidden="1">
      <c r="A211" s="8"/>
      <c r="B211" s="87"/>
    </row>
    <row r="212" spans="1:2" ht="12.75" hidden="1">
      <c r="A212" s="8"/>
      <c r="B212" s="87"/>
    </row>
    <row r="213" spans="1:2" ht="12.75" hidden="1">
      <c r="A213" s="8"/>
      <c r="B213" s="87"/>
    </row>
    <row r="214" spans="1:2" ht="12.75" hidden="1">
      <c r="A214" s="8"/>
      <c r="B214" s="87"/>
    </row>
    <row r="215" spans="1:2" ht="12.75" hidden="1">
      <c r="A215" s="8"/>
      <c r="B215" s="87"/>
    </row>
    <row r="216" spans="1:2" ht="12.75" hidden="1">
      <c r="A216" s="8"/>
      <c r="B216" s="87"/>
    </row>
    <row r="217" spans="1:2" ht="12.75" hidden="1">
      <c r="A217" s="8"/>
      <c r="B217" s="87"/>
    </row>
    <row r="218" spans="1:2" ht="12.75" hidden="1">
      <c r="A218" s="8"/>
      <c r="B218" s="87"/>
    </row>
    <row r="219" spans="1:2" ht="12.75" hidden="1">
      <c r="A219" s="8"/>
      <c r="B219" s="87"/>
    </row>
    <row r="220" spans="1:2" ht="12.75" hidden="1">
      <c r="A220" s="8"/>
      <c r="B220" s="87"/>
    </row>
    <row r="221" spans="1:2" ht="12.75" hidden="1">
      <c r="A221" s="8"/>
      <c r="B221" s="87"/>
    </row>
    <row r="222" spans="1:2" ht="12.75" hidden="1">
      <c r="A222" s="8"/>
      <c r="B222" s="87"/>
    </row>
    <row r="223" spans="1:2" ht="12.75" hidden="1">
      <c r="A223" s="8"/>
      <c r="B223" s="87"/>
    </row>
    <row r="224" spans="1:2" ht="12.75" hidden="1">
      <c r="A224" s="8"/>
      <c r="B224" s="87"/>
    </row>
    <row r="225" spans="1:2" ht="12.75" hidden="1">
      <c r="A225" s="8"/>
      <c r="B225" s="87"/>
    </row>
    <row r="226" spans="1:2" ht="12.75" hidden="1">
      <c r="A226" s="8"/>
      <c r="B226" s="87"/>
    </row>
    <row r="227" spans="1:2" ht="12.75" hidden="1">
      <c r="A227" s="8"/>
      <c r="B227" s="87"/>
    </row>
    <row r="228" spans="1:2" ht="12.75" hidden="1">
      <c r="A228" s="8"/>
      <c r="B228" s="87"/>
    </row>
    <row r="229" spans="1:2" ht="12.75" hidden="1">
      <c r="A229" s="8"/>
      <c r="B229" s="87"/>
    </row>
    <row r="230" spans="1:2" ht="12.75" hidden="1">
      <c r="A230" s="8"/>
      <c r="B230" s="87"/>
    </row>
    <row r="231" spans="1:2" ht="12.75" hidden="1">
      <c r="A231" s="8"/>
      <c r="B231" s="87"/>
    </row>
    <row r="232" spans="1:2" ht="12.75" hidden="1">
      <c r="A232" s="8"/>
      <c r="B232" s="87"/>
    </row>
    <row r="233" spans="1:2" ht="12.75" hidden="1">
      <c r="A233" s="8"/>
      <c r="B233" s="87"/>
    </row>
    <row r="234" spans="1:2" ht="12.75" hidden="1">
      <c r="A234" s="8"/>
      <c r="B234" s="87"/>
    </row>
    <row r="235" spans="1:2" ht="12.75" hidden="1">
      <c r="A235" s="8"/>
      <c r="B235" s="87"/>
    </row>
    <row r="236" spans="1:2" ht="12.75" hidden="1">
      <c r="A236" s="8"/>
      <c r="B236" s="87"/>
    </row>
    <row r="237" spans="1:2" ht="12.75" hidden="1">
      <c r="A237" s="8"/>
      <c r="B237" s="87"/>
    </row>
    <row r="238" spans="1:2" ht="12.75" hidden="1">
      <c r="A238" s="8"/>
      <c r="B238" s="87"/>
    </row>
    <row r="239" spans="1:2" ht="12.75" hidden="1">
      <c r="A239" s="8"/>
      <c r="B239" s="87"/>
    </row>
    <row r="240" spans="1:2" ht="12.75" hidden="1">
      <c r="A240" s="8"/>
      <c r="B240" s="87"/>
    </row>
    <row r="241" spans="1:2" ht="12.75" hidden="1">
      <c r="A241" s="8"/>
      <c r="B241" s="87"/>
    </row>
    <row r="242" spans="1:2" ht="12.75" hidden="1">
      <c r="A242" s="8"/>
      <c r="B242" s="87"/>
    </row>
    <row r="243" spans="1:2" ht="12.75" hidden="1">
      <c r="A243" s="8"/>
      <c r="B243" s="87"/>
    </row>
    <row r="244" spans="1:2" ht="12.75" hidden="1">
      <c r="A244" s="8"/>
      <c r="B244" s="87"/>
    </row>
    <row r="245" spans="1:2" ht="12.75" hidden="1">
      <c r="A245" s="8"/>
      <c r="B245" s="87"/>
    </row>
    <row r="246" spans="1:2" ht="12.75" hidden="1">
      <c r="A246" s="8"/>
      <c r="B246" s="87"/>
    </row>
    <row r="247" spans="1:2" ht="12.75" hidden="1">
      <c r="A247" s="8"/>
      <c r="B247" s="87"/>
    </row>
    <row r="248" spans="1:2" ht="12.75" hidden="1">
      <c r="A248" s="8"/>
      <c r="B248" s="87"/>
    </row>
    <row r="249" spans="1:2" ht="12.75" hidden="1">
      <c r="A249" s="8"/>
      <c r="B249" s="87"/>
    </row>
    <row r="250" spans="1:2" ht="12.75" hidden="1">
      <c r="A250" s="8"/>
      <c r="B250" s="87"/>
    </row>
    <row r="251" spans="1:2" ht="12.75" hidden="1">
      <c r="A251" s="8"/>
      <c r="B251" s="87"/>
    </row>
    <row r="252" spans="1:2" ht="12.75" hidden="1">
      <c r="A252" s="8"/>
      <c r="B252" s="87"/>
    </row>
    <row r="253" spans="1:2" ht="12.75" hidden="1">
      <c r="A253" s="8"/>
      <c r="B253" s="87"/>
    </row>
    <row r="254" spans="1:2" ht="12.75" hidden="1">
      <c r="A254" s="8"/>
      <c r="B254" s="87"/>
    </row>
    <row r="255" spans="1:2" ht="12.75" hidden="1">
      <c r="A255" s="8"/>
      <c r="B255" s="87"/>
    </row>
    <row r="256" spans="1:2" ht="12.75" hidden="1">
      <c r="A256" s="8"/>
      <c r="B256" s="87"/>
    </row>
    <row r="257" spans="1:2" ht="12.75" hidden="1">
      <c r="A257" s="8"/>
      <c r="B257" s="87"/>
    </row>
    <row r="258" spans="1:2" ht="12.75" hidden="1">
      <c r="A258" s="8"/>
      <c r="B258" s="87"/>
    </row>
    <row r="259" spans="1:2" ht="12.75" hidden="1">
      <c r="A259" s="8"/>
      <c r="B259" s="87"/>
    </row>
    <row r="260" spans="1:2" ht="12.75" hidden="1">
      <c r="A260" s="8"/>
      <c r="B260" s="87"/>
    </row>
    <row r="261" spans="1:2" ht="12.75" hidden="1">
      <c r="A261" s="8"/>
      <c r="B261" s="87"/>
    </row>
    <row r="262" spans="1:2" ht="12.75" hidden="1">
      <c r="A262" s="8"/>
      <c r="B262" s="87"/>
    </row>
    <row r="263" spans="1:2" ht="12.75" hidden="1">
      <c r="A263" s="8"/>
      <c r="B263" s="87"/>
    </row>
    <row r="264" spans="1:2" ht="12.75" hidden="1">
      <c r="A264" s="8"/>
      <c r="B264" s="87"/>
    </row>
    <row r="265" spans="1:2" ht="12.75" hidden="1">
      <c r="A265" s="8"/>
      <c r="B265" s="87"/>
    </row>
    <row r="266" spans="1:2" ht="12.75" hidden="1">
      <c r="A266" s="8"/>
      <c r="B266" s="87"/>
    </row>
    <row r="267" spans="1:2" ht="12.75" hidden="1">
      <c r="A267" s="8"/>
      <c r="B267" s="87"/>
    </row>
    <row r="268" spans="1:2" ht="12.75" hidden="1">
      <c r="A268" s="8"/>
      <c r="B268" s="87"/>
    </row>
    <row r="269" spans="1:2" ht="12.75" hidden="1">
      <c r="A269" s="8"/>
      <c r="B269" s="87"/>
    </row>
    <row r="270" spans="1:2" ht="12.75" hidden="1">
      <c r="A270" s="8"/>
      <c r="B270" s="87"/>
    </row>
    <row r="271" spans="1:2" ht="12.75" hidden="1">
      <c r="A271" s="8"/>
      <c r="B271" s="87"/>
    </row>
    <row r="272" spans="1:2" ht="12.75" hidden="1">
      <c r="A272" s="8"/>
      <c r="B272" s="87"/>
    </row>
    <row r="273" spans="1:2" ht="12.75" hidden="1">
      <c r="A273" s="8"/>
      <c r="B273" s="87"/>
    </row>
    <row r="274" spans="1:2" ht="12.75" hidden="1">
      <c r="A274" s="8"/>
      <c r="B274" s="87"/>
    </row>
    <row r="275" spans="1:2" ht="12.75" hidden="1">
      <c r="A275" s="8"/>
      <c r="B275" s="87"/>
    </row>
    <row r="276" spans="1:2" ht="12.75" hidden="1">
      <c r="A276" s="8"/>
      <c r="B276" s="87"/>
    </row>
    <row r="277" spans="1:2" ht="12.75" hidden="1">
      <c r="A277" s="8"/>
      <c r="B277" s="87"/>
    </row>
    <row r="278" spans="1:2" ht="12.75" hidden="1">
      <c r="A278" s="8"/>
      <c r="B278" s="87"/>
    </row>
    <row r="279" spans="1:2" ht="12.75" hidden="1">
      <c r="A279" s="8"/>
      <c r="B279" s="87"/>
    </row>
    <row r="280" spans="1:2" ht="12.75" hidden="1">
      <c r="A280" s="8"/>
      <c r="B280" s="87"/>
    </row>
    <row r="281" spans="1:2" ht="12.75" hidden="1">
      <c r="A281" s="8"/>
      <c r="B281" s="87"/>
    </row>
    <row r="282" spans="1:2" ht="12.75" hidden="1">
      <c r="A282" s="8"/>
      <c r="B282" s="87"/>
    </row>
    <row r="283" spans="1:2" ht="12.75" hidden="1">
      <c r="A283" s="8"/>
      <c r="B283" s="87"/>
    </row>
    <row r="284" spans="1:2" ht="12.75" hidden="1">
      <c r="A284" s="8"/>
      <c r="B284" s="87"/>
    </row>
    <row r="285" spans="1:2" ht="12.75" hidden="1">
      <c r="A285" s="8"/>
      <c r="B285" s="87"/>
    </row>
    <row r="286" spans="1:2" ht="12.75" hidden="1">
      <c r="A286" s="8"/>
      <c r="B286" s="87"/>
    </row>
    <row r="287" spans="1:2" ht="12.75" hidden="1">
      <c r="A287" s="8"/>
      <c r="B287" s="87"/>
    </row>
    <row r="288" spans="1:2" ht="12.75" hidden="1">
      <c r="A288" s="8"/>
      <c r="B288" s="87"/>
    </row>
    <row r="289" spans="1:2" ht="12.75" hidden="1">
      <c r="A289" s="8"/>
      <c r="B289" s="87"/>
    </row>
    <row r="290" spans="1:2" ht="12.75" hidden="1">
      <c r="A290" s="8"/>
      <c r="B290" s="87"/>
    </row>
    <row r="291" spans="1:2" ht="12.75" hidden="1">
      <c r="A291" s="8"/>
      <c r="B291" s="87"/>
    </row>
    <row r="292" spans="1:2" ht="12.75" hidden="1">
      <c r="A292" s="8"/>
      <c r="B292" s="87"/>
    </row>
    <row r="293" spans="1:2" ht="12.75" hidden="1">
      <c r="A293" s="8"/>
      <c r="B293" s="87"/>
    </row>
    <row r="294" spans="1:2" ht="12.75" hidden="1">
      <c r="A294" s="8"/>
      <c r="B294" s="87"/>
    </row>
    <row r="295" spans="1:2" ht="12.75" hidden="1">
      <c r="A295" s="8"/>
      <c r="B295" s="87"/>
    </row>
    <row r="296" spans="1:2" ht="12.75" hidden="1">
      <c r="A296" s="8"/>
      <c r="B296" s="87"/>
    </row>
    <row r="297" spans="1:2" ht="12.75" hidden="1">
      <c r="A297" s="8"/>
      <c r="B297" s="87"/>
    </row>
    <row r="298" spans="1:2" ht="12.75" hidden="1">
      <c r="A298" s="8"/>
      <c r="B298" s="87"/>
    </row>
    <row r="299" spans="1:2" ht="12.75" hidden="1">
      <c r="A299" s="8"/>
      <c r="B299" s="87"/>
    </row>
    <row r="300" spans="1:2" ht="12.75" hidden="1">
      <c r="A300" s="8"/>
      <c r="B300" s="87"/>
    </row>
    <row r="301" spans="1:2" ht="12.75" hidden="1">
      <c r="A301" s="8"/>
      <c r="B301" s="87"/>
    </row>
    <row r="302" spans="1:2" ht="12.75" hidden="1">
      <c r="A302" s="8"/>
      <c r="B302" s="87"/>
    </row>
    <row r="303" spans="1:2" ht="12.75" hidden="1">
      <c r="A303" s="8"/>
      <c r="B303" s="87"/>
    </row>
    <row r="304" spans="1:2" ht="12.75" hidden="1">
      <c r="A304" s="8"/>
      <c r="B304" s="87"/>
    </row>
    <row r="305" spans="1:2" ht="12.75" hidden="1">
      <c r="A305" s="8"/>
      <c r="B305" s="87"/>
    </row>
    <row r="306" spans="1:2" ht="12.75" hidden="1">
      <c r="A306" s="8"/>
      <c r="B306" s="87"/>
    </row>
    <row r="307" spans="1:2" ht="12.75" hidden="1">
      <c r="A307" s="8"/>
      <c r="B307" s="87"/>
    </row>
    <row r="308" spans="1:2" ht="12.75" hidden="1">
      <c r="A308" s="8"/>
      <c r="B308" s="87"/>
    </row>
    <row r="309" spans="1:2" ht="12.75" hidden="1">
      <c r="A309" s="8"/>
      <c r="B309" s="87"/>
    </row>
    <row r="310" spans="1:2" ht="12.75" hidden="1">
      <c r="A310" s="8"/>
      <c r="B310" s="87"/>
    </row>
    <row r="311" spans="1:2" ht="12.75" hidden="1">
      <c r="A311" s="8"/>
      <c r="B311" s="87"/>
    </row>
    <row r="312" spans="1:2" ht="12.75" hidden="1">
      <c r="A312" s="8"/>
      <c r="B312" s="87"/>
    </row>
    <row r="313" spans="1:2" ht="12.75" hidden="1">
      <c r="A313" s="8"/>
      <c r="B313" s="87"/>
    </row>
    <row r="314" spans="1:2" ht="12.75" hidden="1">
      <c r="A314" s="8"/>
      <c r="B314" s="87"/>
    </row>
    <row r="315" spans="1:2" ht="12.75" hidden="1">
      <c r="A315" s="8"/>
      <c r="B315" s="87"/>
    </row>
    <row r="316" spans="1:2" ht="12.75" hidden="1">
      <c r="A316" s="8"/>
      <c r="B316" s="87"/>
    </row>
    <row r="317" spans="1:2" ht="12.75" hidden="1">
      <c r="A317" s="8"/>
      <c r="B317" s="87"/>
    </row>
    <row r="318" spans="1:2" ht="12.75" hidden="1">
      <c r="A318" s="8"/>
      <c r="B318" s="87"/>
    </row>
    <row r="319" spans="1:2" ht="12.75" hidden="1">
      <c r="A319" s="8"/>
      <c r="B319" s="87"/>
    </row>
    <row r="320" spans="1:2" ht="12.75" hidden="1">
      <c r="A320" s="8"/>
      <c r="B320" s="87"/>
    </row>
    <row r="321" spans="1:2" ht="12.75" hidden="1">
      <c r="A321" s="8"/>
      <c r="B321" s="87"/>
    </row>
    <row r="322" spans="1:2" ht="12.75" hidden="1">
      <c r="A322" s="8"/>
      <c r="B322" s="87"/>
    </row>
    <row r="323" spans="1:2" ht="12.75" hidden="1">
      <c r="A323" s="8"/>
      <c r="B323" s="87"/>
    </row>
    <row r="324" spans="1:2" ht="12.75" hidden="1">
      <c r="A324" s="8"/>
      <c r="B324" s="87"/>
    </row>
    <row r="325" spans="1:2" ht="12.75" hidden="1">
      <c r="A325" s="8"/>
      <c r="B325" s="87"/>
    </row>
    <row r="326" spans="1:2" ht="12.75" hidden="1">
      <c r="A326" s="8"/>
      <c r="B326" s="87"/>
    </row>
    <row r="327" spans="1:2" ht="12.75" hidden="1">
      <c r="A327" s="8"/>
      <c r="B327" s="87"/>
    </row>
    <row r="328" spans="1:2" ht="12.75" hidden="1">
      <c r="A328" s="8"/>
      <c r="B328" s="87"/>
    </row>
    <row r="329" spans="1:2" ht="12.75" hidden="1">
      <c r="A329" s="8"/>
      <c r="B329" s="87"/>
    </row>
    <row r="330" spans="1:2" ht="12.75" hidden="1">
      <c r="A330" s="8"/>
      <c r="B330" s="87"/>
    </row>
    <row r="331" spans="1:2" ht="12.75" hidden="1">
      <c r="A331" s="8"/>
      <c r="B331" s="87"/>
    </row>
    <row r="332" spans="1:2" ht="12.75" hidden="1">
      <c r="A332" s="8"/>
      <c r="B332" s="87"/>
    </row>
    <row r="333" spans="1:2" ht="12.75" hidden="1">
      <c r="A333" s="8"/>
      <c r="B333" s="87"/>
    </row>
    <row r="334" spans="1:2" ht="12.75" hidden="1">
      <c r="A334" s="8"/>
      <c r="B334" s="87"/>
    </row>
    <row r="335" spans="1:2" ht="12.75" hidden="1">
      <c r="A335" s="8"/>
      <c r="B335" s="87"/>
    </row>
    <row r="336" spans="1:2" ht="12.75" hidden="1">
      <c r="A336" s="8"/>
      <c r="B336" s="87"/>
    </row>
    <row r="337" spans="1:2" ht="12.75" hidden="1">
      <c r="A337" s="8"/>
      <c r="B337" s="87"/>
    </row>
    <row r="338" spans="1:2" ht="12.75" hidden="1">
      <c r="A338" s="8"/>
      <c r="B338" s="87"/>
    </row>
    <row r="339" spans="1:2" ht="12.75" hidden="1">
      <c r="A339" s="8"/>
      <c r="B339" s="87"/>
    </row>
    <row r="340" spans="1:2" ht="12.75" hidden="1">
      <c r="A340" s="8"/>
      <c r="B340" s="87"/>
    </row>
    <row r="341" spans="1:2" ht="12.75" hidden="1">
      <c r="A341" s="8"/>
      <c r="B341" s="87"/>
    </row>
    <row r="342" spans="1:2" ht="12.75" hidden="1">
      <c r="A342" s="8"/>
      <c r="B342" s="87"/>
    </row>
    <row r="343" spans="1:2" ht="12.75" hidden="1">
      <c r="A343" s="8"/>
      <c r="B343" s="87"/>
    </row>
    <row r="344" spans="1:2" ht="12.75" hidden="1">
      <c r="A344" s="8"/>
      <c r="B344" s="87"/>
    </row>
    <row r="345" spans="1:2" ht="12.75" hidden="1">
      <c r="A345" s="8"/>
      <c r="B345" s="87"/>
    </row>
    <row r="346" spans="1:2" ht="12.75" hidden="1">
      <c r="A346" s="8"/>
      <c r="B346" s="87"/>
    </row>
    <row r="347" spans="1:2" ht="12.75" hidden="1">
      <c r="A347" s="8"/>
      <c r="B347" s="87"/>
    </row>
    <row r="348" spans="1:2" ht="12.75" hidden="1">
      <c r="A348" s="8"/>
      <c r="B348" s="87"/>
    </row>
    <row r="349" spans="1:2" ht="12.75" hidden="1">
      <c r="A349" s="8"/>
      <c r="B349" s="87"/>
    </row>
    <row r="350" spans="1:2" ht="12.75" hidden="1">
      <c r="A350" s="8"/>
      <c r="B350" s="87"/>
    </row>
    <row r="351" spans="1:2" ht="12.75" hidden="1">
      <c r="A351" s="8"/>
      <c r="B351" s="87"/>
    </row>
    <row r="352" spans="1:2" ht="12.75" hidden="1">
      <c r="A352" s="8"/>
      <c r="B352" s="87"/>
    </row>
    <row r="353" spans="1:2" ht="12.75" hidden="1">
      <c r="A353" s="8"/>
      <c r="B353" s="87"/>
    </row>
    <row r="354" spans="1:2" ht="12.75" hidden="1">
      <c r="A354" s="8"/>
      <c r="B354" s="87"/>
    </row>
    <row r="355" spans="1:2" ht="12.75" hidden="1">
      <c r="A355" s="8"/>
      <c r="B355" s="87"/>
    </row>
    <row r="356" spans="1:2" ht="12.75" hidden="1">
      <c r="A356" s="8"/>
      <c r="B356" s="87"/>
    </row>
    <row r="357" spans="1:2" ht="12.75" hidden="1">
      <c r="A357" s="8"/>
      <c r="B357" s="87"/>
    </row>
    <row r="358" spans="1:2" ht="12.75" hidden="1">
      <c r="A358" s="8"/>
      <c r="B358" s="87"/>
    </row>
    <row r="359" spans="1:2" ht="12.75" hidden="1">
      <c r="A359" s="8"/>
      <c r="B359" s="87"/>
    </row>
    <row r="360" spans="1:2" ht="12.75" hidden="1">
      <c r="A360" s="8"/>
      <c r="B360" s="87"/>
    </row>
    <row r="361" spans="1:2" ht="12.75" hidden="1">
      <c r="A361" s="8"/>
      <c r="B361" s="87"/>
    </row>
    <row r="362" spans="1:2" ht="12.75" hidden="1">
      <c r="A362" s="8"/>
      <c r="B362" s="87"/>
    </row>
    <row r="363" spans="1:2" ht="12.75" hidden="1">
      <c r="A363" s="8"/>
      <c r="B363" s="87"/>
    </row>
    <row r="364" spans="1:2" ht="12.75" hidden="1">
      <c r="A364" s="8"/>
      <c r="B364" s="87"/>
    </row>
    <row r="365" spans="1:2" ht="12.75" hidden="1">
      <c r="A365" s="8"/>
      <c r="B365" s="87"/>
    </row>
    <row r="366" spans="1:2" ht="12.75" hidden="1">
      <c r="A366" s="8"/>
      <c r="B366" s="87"/>
    </row>
    <row r="367" spans="1:2" ht="12.75" hidden="1">
      <c r="A367" s="8"/>
      <c r="B367" s="87"/>
    </row>
    <row r="368" spans="1:2" ht="12.75" hidden="1">
      <c r="A368" s="8"/>
      <c r="B368" s="87"/>
    </row>
    <row r="369" spans="1:2" ht="12.75" hidden="1">
      <c r="A369" s="8"/>
      <c r="B369" s="87"/>
    </row>
    <row r="370" spans="1:2" ht="12.75" hidden="1">
      <c r="A370" s="8"/>
      <c r="B370" s="87"/>
    </row>
    <row r="371" spans="1:2" ht="12.75" hidden="1">
      <c r="A371" s="8"/>
      <c r="B371" s="87"/>
    </row>
    <row r="372" spans="1:2" ht="12.75" hidden="1">
      <c r="A372" s="8"/>
      <c r="B372" s="87"/>
    </row>
    <row r="373" spans="1:2" ht="12.75" hidden="1">
      <c r="A373" s="8"/>
      <c r="B373" s="87"/>
    </row>
    <row r="374" spans="1:2" ht="12.75" hidden="1">
      <c r="A374" s="8"/>
      <c r="B374" s="87"/>
    </row>
    <row r="375" spans="1:2" ht="12.75" hidden="1">
      <c r="A375" s="8"/>
      <c r="B375" s="87"/>
    </row>
    <row r="376" spans="1:2" ht="12.75" hidden="1">
      <c r="A376" s="8"/>
      <c r="B376" s="87"/>
    </row>
    <row r="377" spans="1:2" ht="12.75" hidden="1">
      <c r="A377" s="8"/>
      <c r="B377" s="87"/>
    </row>
    <row r="378" spans="1:2" ht="12.75" hidden="1">
      <c r="A378" s="8"/>
      <c r="B378" s="87"/>
    </row>
    <row r="379" spans="1:2" ht="12.75" hidden="1">
      <c r="A379" s="8"/>
      <c r="B379" s="87"/>
    </row>
    <row r="380" spans="1:2" ht="12.75" hidden="1">
      <c r="A380" s="8"/>
      <c r="B380" s="87"/>
    </row>
    <row r="381" spans="1:2" ht="12.75" hidden="1">
      <c r="A381" s="8"/>
      <c r="B381" s="87"/>
    </row>
    <row r="382" spans="1:2" ht="12.75" hidden="1">
      <c r="A382" s="8"/>
      <c r="B382" s="87"/>
    </row>
    <row r="383" spans="1:2" ht="12.75" hidden="1">
      <c r="A383" s="8"/>
      <c r="B383" s="87"/>
    </row>
    <row r="384" spans="1:2" ht="12.75" hidden="1">
      <c r="A384" s="8"/>
      <c r="B384" s="87"/>
    </row>
    <row r="385" spans="1:2" ht="12.75" hidden="1">
      <c r="A385" s="8"/>
      <c r="B385" s="87"/>
    </row>
    <row r="386" spans="1:2" ht="12.75" hidden="1">
      <c r="A386" s="8"/>
      <c r="B386" s="87"/>
    </row>
    <row r="387" spans="1:2" ht="12.75" hidden="1">
      <c r="A387" s="8"/>
      <c r="B387" s="87"/>
    </row>
    <row r="388" spans="1:2" ht="12.75" hidden="1">
      <c r="A388" s="8"/>
      <c r="B388" s="87"/>
    </row>
    <row r="389" spans="1:2" ht="12.75" hidden="1">
      <c r="A389" s="8"/>
      <c r="B389" s="87"/>
    </row>
    <row r="390" spans="1:2" ht="12.75" hidden="1">
      <c r="A390" s="8"/>
      <c r="B390" s="87"/>
    </row>
    <row r="391" spans="1:2" ht="12.75" hidden="1">
      <c r="A391" s="8"/>
      <c r="B391" s="87"/>
    </row>
    <row r="392" spans="1:2" ht="12.75" hidden="1">
      <c r="A392" s="8"/>
      <c r="B392" s="87"/>
    </row>
    <row r="393" spans="1:2" ht="12.75" hidden="1">
      <c r="A393" s="8"/>
      <c r="B393" s="87"/>
    </row>
    <row r="394" spans="1:2" ht="12.75" hidden="1">
      <c r="A394" s="8"/>
      <c r="B394" s="87"/>
    </row>
    <row r="395" spans="1:2" ht="12.75" hidden="1">
      <c r="A395" s="8"/>
      <c r="B395" s="87"/>
    </row>
    <row r="396" spans="1:2" ht="12.75" hidden="1">
      <c r="A396" s="8"/>
      <c r="B396" s="87"/>
    </row>
    <row r="397" spans="1:2" ht="12.75" hidden="1">
      <c r="A397" s="8"/>
      <c r="B397" s="87"/>
    </row>
    <row r="398" spans="1:2" ht="12.75" hidden="1">
      <c r="A398" s="8"/>
      <c r="B398" s="87"/>
    </row>
    <row r="399" spans="1:2" ht="12.75" hidden="1">
      <c r="A399" s="8"/>
      <c r="B399" s="87"/>
    </row>
    <row r="400" spans="1:2" ht="12.75" hidden="1">
      <c r="A400" s="8"/>
      <c r="B400" s="87"/>
    </row>
    <row r="401" spans="1:2" ht="12.75" hidden="1">
      <c r="A401" s="8"/>
      <c r="B401" s="87"/>
    </row>
    <row r="402" spans="1:2" ht="12.75" hidden="1">
      <c r="A402" s="8"/>
      <c r="B402" s="87"/>
    </row>
    <row r="403" spans="1:2" ht="12.75" hidden="1">
      <c r="A403" s="8"/>
      <c r="B403" s="87"/>
    </row>
    <row r="404" spans="1:2" ht="12.75" hidden="1">
      <c r="A404" s="8"/>
      <c r="B404" s="87"/>
    </row>
    <row r="405" spans="1:2" ht="12.75" hidden="1">
      <c r="A405" s="8"/>
      <c r="B405" s="87"/>
    </row>
    <row r="406" spans="1:2" ht="12.75" hidden="1">
      <c r="A406" s="8"/>
      <c r="B406" s="87"/>
    </row>
    <row r="407" spans="1:2" ht="12.75" hidden="1">
      <c r="A407" s="8"/>
      <c r="B407" s="87"/>
    </row>
    <row r="408" spans="1:2" ht="12.75" hidden="1">
      <c r="A408" s="8"/>
      <c r="B408" s="87"/>
    </row>
    <row r="409" spans="1:2" ht="12.75" hidden="1">
      <c r="A409" s="8"/>
      <c r="B409" s="87"/>
    </row>
    <row r="410" spans="1:2" ht="12.75" hidden="1">
      <c r="A410" s="8"/>
      <c r="B410" s="87"/>
    </row>
    <row r="411" spans="1:2" ht="12.75" hidden="1">
      <c r="A411" s="8"/>
      <c r="B411" s="87"/>
    </row>
    <row r="412" spans="1:2" ht="12.75" hidden="1">
      <c r="A412" s="8"/>
      <c r="B412" s="87"/>
    </row>
    <row r="413" spans="1:2" ht="12.75" hidden="1">
      <c r="A413" s="8"/>
      <c r="B413" s="87"/>
    </row>
    <row r="414" spans="1:2" ht="12.75" hidden="1">
      <c r="A414" s="8"/>
      <c r="B414" s="87"/>
    </row>
    <row r="415" spans="1:2" ht="12.75" hidden="1">
      <c r="A415" s="8"/>
      <c r="B415" s="87"/>
    </row>
    <row r="416" spans="1:2" ht="12.75" hidden="1">
      <c r="A416" s="8"/>
      <c r="B416" s="87"/>
    </row>
    <row r="417" spans="1:2" ht="12.75" hidden="1">
      <c r="A417" s="8"/>
      <c r="B417" s="87"/>
    </row>
    <row r="418" spans="1:2" ht="12.75" hidden="1">
      <c r="A418" s="8"/>
      <c r="B418" s="87"/>
    </row>
    <row r="419" spans="1:2" ht="12.75" hidden="1">
      <c r="A419" s="8"/>
      <c r="B419" s="87"/>
    </row>
    <row r="420" spans="1:2" ht="12.75" hidden="1">
      <c r="A420" s="8"/>
      <c r="B420" s="87"/>
    </row>
    <row r="421" spans="1:2" ht="12.75" hidden="1">
      <c r="A421" s="8"/>
      <c r="B421" s="87"/>
    </row>
    <row r="422" spans="1:2" ht="12.75" hidden="1">
      <c r="A422" s="8"/>
      <c r="B422" s="87"/>
    </row>
    <row r="423" spans="1:2" ht="12.75" hidden="1">
      <c r="A423" s="8"/>
      <c r="B423" s="87"/>
    </row>
    <row r="424" spans="1:2" ht="12.75" hidden="1">
      <c r="A424" s="8"/>
      <c r="B424" s="87"/>
    </row>
    <row r="425" spans="1:2" ht="12.75" hidden="1">
      <c r="A425" s="8"/>
      <c r="B425" s="87"/>
    </row>
    <row r="426" spans="1:2" ht="12.75" hidden="1">
      <c r="A426" s="8"/>
      <c r="B426" s="87"/>
    </row>
    <row r="427" spans="1:2" ht="12.75" hidden="1">
      <c r="A427" s="8"/>
      <c r="B427" s="87"/>
    </row>
    <row r="428" spans="1:2" ht="12.75" hidden="1">
      <c r="A428" s="8"/>
      <c r="B428" s="87"/>
    </row>
    <row r="429" spans="1:2" ht="12.75" hidden="1">
      <c r="A429" s="8"/>
      <c r="B429" s="87"/>
    </row>
    <row r="430" spans="1:2" ht="12.75" hidden="1">
      <c r="A430" s="8"/>
      <c r="B430" s="87"/>
    </row>
    <row r="431" spans="1:2" ht="12.75" hidden="1">
      <c r="A431" s="8"/>
      <c r="B431" s="87"/>
    </row>
    <row r="432" spans="1:2" ht="12.75" hidden="1">
      <c r="A432" s="8"/>
      <c r="B432" s="87"/>
    </row>
    <row r="433" spans="1:2" ht="12.75" hidden="1">
      <c r="A433" s="8"/>
      <c r="B433" s="87"/>
    </row>
    <row r="434" spans="1:2" ht="12.75" hidden="1">
      <c r="A434" s="8"/>
      <c r="B434" s="87"/>
    </row>
    <row r="435" spans="1:2" ht="12.75" hidden="1">
      <c r="A435" s="8"/>
      <c r="B435" s="87"/>
    </row>
    <row r="436" spans="1:2" ht="12.75" hidden="1">
      <c r="A436" s="8"/>
      <c r="B436" s="87"/>
    </row>
    <row r="437" spans="1:2" ht="12.75" hidden="1">
      <c r="A437" s="8"/>
      <c r="B437" s="87"/>
    </row>
    <row r="438" spans="1:2" ht="12.75" hidden="1">
      <c r="A438" s="8"/>
      <c r="B438" s="87"/>
    </row>
    <row r="439" spans="1:2" ht="12.75" hidden="1">
      <c r="A439" s="8"/>
      <c r="B439" s="87"/>
    </row>
    <row r="440" spans="1:2" ht="12.75" hidden="1">
      <c r="A440" s="8"/>
      <c r="B440" s="87"/>
    </row>
    <row r="441" spans="1:2" ht="12.75" hidden="1">
      <c r="A441" s="8"/>
      <c r="B441" s="87"/>
    </row>
    <row r="442" spans="1:2" ht="12.75" hidden="1">
      <c r="A442" s="8"/>
      <c r="B442" s="87"/>
    </row>
    <row r="443" spans="1:2" ht="12.75" hidden="1">
      <c r="A443" s="8"/>
      <c r="B443" s="87"/>
    </row>
    <row r="444" spans="1:2" ht="12.75" hidden="1">
      <c r="A444" s="8"/>
      <c r="B444" s="87"/>
    </row>
    <row r="445" spans="1:2" ht="12.75" hidden="1">
      <c r="A445" s="8"/>
      <c r="B445" s="87"/>
    </row>
    <row r="446" spans="1:2" ht="12.75" hidden="1">
      <c r="A446" s="8"/>
      <c r="B446" s="87"/>
    </row>
    <row r="447" spans="1:2" ht="12.75" hidden="1">
      <c r="A447" s="8"/>
      <c r="B447" s="87"/>
    </row>
    <row r="448" spans="1:2" ht="12.75" hidden="1">
      <c r="A448" s="8"/>
      <c r="B448" s="87"/>
    </row>
    <row r="449" spans="1:2" ht="12.75" hidden="1">
      <c r="A449" s="8"/>
      <c r="B449" s="87"/>
    </row>
    <row r="450" spans="1:2" ht="12.75" hidden="1">
      <c r="A450" s="8"/>
      <c r="B450" s="87"/>
    </row>
    <row r="451" spans="1:2" ht="12.75" hidden="1">
      <c r="A451" s="8"/>
      <c r="B451" s="87"/>
    </row>
    <row r="452" spans="1:2" ht="12.75" hidden="1">
      <c r="A452" s="8"/>
      <c r="B452" s="87"/>
    </row>
    <row r="453" spans="1:2" ht="12.75" hidden="1">
      <c r="A453" s="8"/>
      <c r="B453" s="87"/>
    </row>
    <row r="454" spans="1:2" ht="12.75" hidden="1">
      <c r="A454" s="8"/>
      <c r="B454" s="87"/>
    </row>
    <row r="455" spans="1:2" ht="12.75" hidden="1">
      <c r="A455" s="8"/>
      <c r="B455" s="87"/>
    </row>
    <row r="456" spans="1:2" ht="12.75" hidden="1">
      <c r="A456" s="8"/>
      <c r="B456" s="87"/>
    </row>
    <row r="457" spans="1:2" ht="12.75" hidden="1">
      <c r="A457" s="8"/>
      <c r="B457" s="87"/>
    </row>
    <row r="458" spans="1:2" ht="12.75" hidden="1">
      <c r="A458" s="8"/>
      <c r="B458" s="87"/>
    </row>
    <row r="459" spans="1:2" ht="12.75" hidden="1">
      <c r="A459" s="8"/>
      <c r="B459" s="87"/>
    </row>
    <row r="460" spans="1:2" ht="12.75" hidden="1">
      <c r="A460" s="8"/>
      <c r="B460" s="87"/>
    </row>
    <row r="461" spans="1:2" ht="12.75" hidden="1">
      <c r="A461" s="8"/>
      <c r="B461" s="87"/>
    </row>
    <row r="462" spans="1:2" ht="12.75" hidden="1">
      <c r="A462" s="8"/>
      <c r="B462" s="87"/>
    </row>
    <row r="463" spans="1:2" ht="12.75" hidden="1">
      <c r="A463" s="8"/>
      <c r="B463" s="87"/>
    </row>
    <row r="464" spans="1:2" ht="12.75" hidden="1">
      <c r="A464" s="8"/>
      <c r="B464" s="87"/>
    </row>
    <row r="465" spans="1:2" ht="12.75" hidden="1">
      <c r="A465" s="8"/>
      <c r="B465" s="87"/>
    </row>
    <row r="466" spans="1:2" ht="12.75" hidden="1">
      <c r="A466" s="8"/>
      <c r="B466" s="87"/>
    </row>
    <row r="467" spans="1:2" ht="12.75" hidden="1">
      <c r="A467" s="8"/>
      <c r="B467" s="87"/>
    </row>
    <row r="468" spans="1:2" ht="12.75" hidden="1">
      <c r="A468" s="8"/>
      <c r="B468" s="87"/>
    </row>
    <row r="469" spans="1:2" ht="12.75" hidden="1">
      <c r="A469" s="8"/>
      <c r="B469" s="87"/>
    </row>
    <row r="470" spans="1:2" ht="12.75" hidden="1">
      <c r="A470" s="8"/>
      <c r="B470" s="87"/>
    </row>
    <row r="471" spans="1:2" ht="12.75" hidden="1">
      <c r="A471" s="8"/>
      <c r="B471" s="87"/>
    </row>
    <row r="472" spans="1:2" ht="12.75" hidden="1">
      <c r="A472" s="8"/>
      <c r="B472" s="87"/>
    </row>
    <row r="473" spans="1:2" ht="12.75" hidden="1">
      <c r="A473" s="8"/>
      <c r="B473" s="87"/>
    </row>
    <row r="474" spans="1:2" ht="12.75" hidden="1">
      <c r="A474" s="8"/>
      <c r="B474" s="87"/>
    </row>
    <row r="475" spans="1:2" ht="12.75" hidden="1">
      <c r="A475" s="8"/>
      <c r="B475" s="87"/>
    </row>
    <row r="476" spans="1:2" ht="12.75" hidden="1">
      <c r="A476" s="8"/>
      <c r="B476" s="87"/>
    </row>
    <row r="477" spans="1:2" ht="12.75" hidden="1">
      <c r="A477" s="8"/>
      <c r="B477" s="87"/>
    </row>
    <row r="478" spans="1:2" ht="12.75" hidden="1">
      <c r="A478" s="8"/>
      <c r="B478" s="87"/>
    </row>
    <row r="479" spans="1:2" ht="12.75" hidden="1">
      <c r="A479" s="8"/>
      <c r="B479" s="87"/>
    </row>
    <row r="480" spans="1:2" ht="12.75" hidden="1">
      <c r="A480" s="8"/>
      <c r="B480" s="87"/>
    </row>
    <row r="481" spans="1:2" ht="12.75" hidden="1">
      <c r="A481" s="8"/>
      <c r="B481" s="87"/>
    </row>
    <row r="482" spans="1:2" ht="12.75" hidden="1">
      <c r="A482" s="8"/>
      <c r="B482" s="87"/>
    </row>
    <row r="483" spans="1:2" ht="12.75" hidden="1">
      <c r="A483" s="8"/>
      <c r="B483" s="87"/>
    </row>
    <row r="484" spans="1:2" ht="12.75" hidden="1">
      <c r="A484" s="8"/>
      <c r="B484" s="87"/>
    </row>
    <row r="485" spans="1:2" ht="12.75" hidden="1">
      <c r="A485" s="8"/>
      <c r="B485" s="87"/>
    </row>
    <row r="486" spans="1:2" ht="12.75" hidden="1">
      <c r="A486" s="8"/>
      <c r="B486" s="87"/>
    </row>
    <row r="487" spans="1:2" ht="12.75" hidden="1">
      <c r="A487" s="8"/>
      <c r="B487" s="87"/>
    </row>
    <row r="488" spans="1:2" ht="12.75" hidden="1">
      <c r="A488" s="8"/>
      <c r="B488" s="87"/>
    </row>
    <row r="489" spans="1:2" ht="12.75" hidden="1">
      <c r="A489" s="8"/>
      <c r="B489" s="87"/>
    </row>
    <row r="490" spans="1:2" ht="12.75" hidden="1">
      <c r="A490" s="8"/>
      <c r="B490" s="87"/>
    </row>
    <row r="491" spans="1:2" ht="12.75" hidden="1">
      <c r="A491" s="8"/>
      <c r="B491" s="87"/>
    </row>
    <row r="492" spans="1:2" ht="12.75" hidden="1">
      <c r="A492" s="8"/>
      <c r="B492" s="87"/>
    </row>
    <row r="493" spans="1:2" ht="12.75" hidden="1">
      <c r="A493" s="8"/>
      <c r="B493" s="87"/>
    </row>
    <row r="494" spans="1:2" ht="12.75" hidden="1">
      <c r="A494" s="8"/>
      <c r="B494" s="87"/>
    </row>
    <row r="495" spans="1:2" ht="12.75" hidden="1">
      <c r="A495" s="8"/>
      <c r="B495" s="87"/>
    </row>
    <row r="496" spans="1:2" ht="12.75" hidden="1">
      <c r="A496" s="8"/>
      <c r="B496" s="87"/>
    </row>
    <row r="497" spans="1:2" ht="12.75" hidden="1">
      <c r="A497" s="8"/>
      <c r="B497" s="87"/>
    </row>
    <row r="498" spans="1:2" ht="12.75" hidden="1">
      <c r="A498" s="8"/>
      <c r="B498" s="87"/>
    </row>
    <row r="499" spans="1:2" ht="12.75" hidden="1">
      <c r="A499" s="8"/>
      <c r="B499" s="87"/>
    </row>
    <row r="500" spans="1:2" ht="12.75" hidden="1">
      <c r="A500" s="8"/>
      <c r="B500" s="87"/>
    </row>
    <row r="501" spans="1:2" ht="12.75" hidden="1">
      <c r="A501" s="8"/>
      <c r="B501" s="87"/>
    </row>
    <row r="502" spans="1:2" ht="12.75" hidden="1">
      <c r="A502" s="8"/>
      <c r="B502" s="87"/>
    </row>
    <row r="503" spans="1:2" ht="12.75" hidden="1">
      <c r="A503" s="8"/>
      <c r="B503" s="87"/>
    </row>
    <row r="504" spans="1:2" ht="12.75" hidden="1">
      <c r="A504" s="8"/>
      <c r="B504" s="87"/>
    </row>
    <row r="505" spans="1:2" ht="12.75" hidden="1">
      <c r="A505" s="8"/>
      <c r="B505" s="87"/>
    </row>
    <row r="506" spans="1:2" ht="12.75" hidden="1">
      <c r="A506" s="8"/>
      <c r="B506" s="87"/>
    </row>
    <row r="507" spans="1:2" ht="12.75" hidden="1">
      <c r="A507" s="8"/>
      <c r="B507" s="87"/>
    </row>
    <row r="508" spans="1:2" ht="12.75" hidden="1">
      <c r="A508" s="8"/>
      <c r="B508" s="87"/>
    </row>
    <row r="509" spans="1:2" ht="12.75" hidden="1">
      <c r="A509" s="8"/>
      <c r="B509" s="87"/>
    </row>
    <row r="510" spans="1:2" ht="12.75" hidden="1">
      <c r="A510" s="8"/>
      <c r="B510" s="87"/>
    </row>
    <row r="511" spans="1:2" ht="12.75" hidden="1">
      <c r="A511" s="8"/>
      <c r="B511" s="87"/>
    </row>
    <row r="512" spans="1:2" ht="12.75" hidden="1">
      <c r="A512" s="8"/>
      <c r="B512" s="87"/>
    </row>
    <row r="513" spans="1:2" ht="12.75" hidden="1">
      <c r="A513" s="8"/>
      <c r="B513" s="87"/>
    </row>
    <row r="514" spans="1:2" ht="12.75" hidden="1">
      <c r="A514" s="8"/>
      <c r="B514" s="87"/>
    </row>
    <row r="515" spans="1:2" ht="12.75" hidden="1">
      <c r="A515" s="8"/>
      <c r="B515" s="87"/>
    </row>
    <row r="516" spans="1:2" ht="12.75" hidden="1">
      <c r="A516" s="8"/>
      <c r="B516" s="87"/>
    </row>
    <row r="517" spans="1:2" ht="12.75" hidden="1">
      <c r="A517" s="8"/>
      <c r="B517" s="87"/>
    </row>
    <row r="518" spans="1:2" ht="12.75" hidden="1">
      <c r="A518" s="8"/>
      <c r="B518" s="87"/>
    </row>
    <row r="519" spans="1:2" ht="12.75" hidden="1">
      <c r="A519" s="8"/>
      <c r="B519" s="87"/>
    </row>
    <row r="520" spans="1:2" ht="12.75" hidden="1">
      <c r="A520" s="8"/>
      <c r="B520" s="87"/>
    </row>
    <row r="521" spans="1:2" ht="12.75" hidden="1">
      <c r="A521" s="8"/>
      <c r="B521" s="87"/>
    </row>
    <row r="522" spans="1:2" ht="12.75" hidden="1">
      <c r="A522" s="8"/>
      <c r="B522" s="87"/>
    </row>
    <row r="523" spans="1:2" ht="12.75" hidden="1">
      <c r="A523" s="8"/>
      <c r="B523" s="87"/>
    </row>
    <row r="524" spans="1:2" ht="12.75" hidden="1">
      <c r="A524" s="8"/>
      <c r="B524" s="87"/>
    </row>
    <row r="525" spans="1:2" ht="12.75" hidden="1">
      <c r="A525" s="8"/>
      <c r="B525" s="87"/>
    </row>
    <row r="526" spans="1:2" ht="12.75" hidden="1">
      <c r="A526" s="8"/>
      <c r="B526" s="87"/>
    </row>
    <row r="527" spans="1:2" ht="12.75" hidden="1">
      <c r="A527" s="8"/>
      <c r="B527" s="87"/>
    </row>
    <row r="528" spans="1:2" ht="12.75" hidden="1">
      <c r="A528" s="8"/>
      <c r="B528" s="87"/>
    </row>
    <row r="529" spans="1:2" ht="12.75" hidden="1">
      <c r="A529" s="8"/>
      <c r="B529" s="87"/>
    </row>
    <row r="530" spans="1:2" ht="12.75" hidden="1">
      <c r="A530" s="8"/>
      <c r="B530" s="87"/>
    </row>
    <row r="531" spans="1:2" ht="12.75" hidden="1">
      <c r="A531" s="8"/>
      <c r="B531" s="87"/>
    </row>
    <row r="532" spans="1:2" ht="12.75" hidden="1">
      <c r="A532" s="8"/>
      <c r="B532" s="87"/>
    </row>
    <row r="533" spans="1:2" ht="12.75" hidden="1">
      <c r="A533" s="8"/>
      <c r="B533" s="87"/>
    </row>
    <row r="534" spans="1:2" ht="12.75" hidden="1">
      <c r="A534" s="8"/>
      <c r="B534" s="87"/>
    </row>
    <row r="535" spans="1:2" ht="12.75" hidden="1">
      <c r="A535" s="8"/>
      <c r="B535" s="87"/>
    </row>
    <row r="536" spans="1:2" ht="12.75" hidden="1">
      <c r="A536" s="8"/>
      <c r="B536" s="87"/>
    </row>
    <row r="537" spans="1:2" ht="12.75" hidden="1">
      <c r="A537" s="8"/>
      <c r="B537" s="87"/>
    </row>
    <row r="538" spans="1:2" ht="12.75" hidden="1">
      <c r="A538" s="8"/>
      <c r="B538" s="87"/>
    </row>
    <row r="539" spans="1:2" ht="12.75" hidden="1">
      <c r="A539" s="8"/>
      <c r="B539" s="87"/>
    </row>
    <row r="540" spans="1:2" ht="12.75" hidden="1">
      <c r="A540" s="8"/>
      <c r="B540" s="87"/>
    </row>
    <row r="541" spans="1:2" ht="12.75" hidden="1">
      <c r="A541" s="8"/>
      <c r="B541" s="87"/>
    </row>
    <row r="542" spans="1:2" ht="12.75" hidden="1">
      <c r="A542" s="8"/>
      <c r="B542" s="87"/>
    </row>
    <row r="543" spans="1:2" ht="12.75" hidden="1">
      <c r="A543" s="8"/>
      <c r="B543" s="87"/>
    </row>
    <row r="544" spans="1:2" ht="12.75" hidden="1">
      <c r="A544" s="8"/>
      <c r="B544" s="87"/>
    </row>
    <row r="545" spans="1:2" ht="12.75" hidden="1">
      <c r="A545" s="8"/>
      <c r="B545" s="87"/>
    </row>
    <row r="546" spans="1:2" ht="12.75" hidden="1">
      <c r="A546" s="8"/>
      <c r="B546" s="87"/>
    </row>
    <row r="547" spans="1:2" ht="12.75" hidden="1">
      <c r="A547" s="8"/>
      <c r="B547" s="87"/>
    </row>
    <row r="548" spans="1:2" ht="12.75" hidden="1">
      <c r="A548" s="8"/>
      <c r="B548" s="87"/>
    </row>
    <row r="549" spans="1:2" ht="12.75" hidden="1">
      <c r="A549" s="8"/>
      <c r="B549" s="87"/>
    </row>
    <row r="550" spans="1:2" ht="12.75" hidden="1">
      <c r="A550" s="8"/>
      <c r="B550" s="87"/>
    </row>
    <row r="551" spans="1:2" ht="12.75" hidden="1">
      <c r="A551" s="8"/>
      <c r="B551" s="87"/>
    </row>
    <row r="552" spans="1:2" ht="12.75" hidden="1">
      <c r="A552" s="8"/>
      <c r="B552" s="87"/>
    </row>
    <row r="553" spans="1:2" ht="12.75" hidden="1">
      <c r="A553" s="8"/>
      <c r="B553" s="87"/>
    </row>
    <row r="554" spans="1:2" ht="12.75" hidden="1">
      <c r="A554" s="8"/>
      <c r="B554" s="87"/>
    </row>
    <row r="555" spans="1:2" ht="12.75" hidden="1">
      <c r="A555" s="8"/>
      <c r="B555" s="87"/>
    </row>
    <row r="556" spans="1:2" ht="12.75" hidden="1">
      <c r="A556" s="8"/>
      <c r="B556" s="87"/>
    </row>
    <row r="557" spans="1:2" ht="12.75" hidden="1">
      <c r="A557" s="8"/>
      <c r="B557" s="87"/>
    </row>
    <row r="558" spans="1:2" ht="12.75" hidden="1">
      <c r="A558" s="8"/>
      <c r="B558" s="87"/>
    </row>
    <row r="559" spans="1:2" ht="12.75" hidden="1">
      <c r="A559" s="8"/>
      <c r="B559" s="87"/>
    </row>
    <row r="560" spans="1:2" ht="12.75" hidden="1">
      <c r="A560" s="8"/>
      <c r="B560" s="87"/>
    </row>
    <row r="561" spans="1:2" ht="12.75" hidden="1">
      <c r="A561" s="8"/>
      <c r="B561" s="87"/>
    </row>
    <row r="562" spans="1:2" ht="12.75" hidden="1">
      <c r="A562" s="8"/>
      <c r="B562" s="87"/>
    </row>
    <row r="563" spans="1:2" ht="12.75" hidden="1">
      <c r="A563" s="8"/>
      <c r="B563" s="87"/>
    </row>
    <row r="564" spans="1:2" ht="12.75" hidden="1">
      <c r="A564" s="8"/>
      <c r="B564" s="87"/>
    </row>
    <row r="565" spans="1:2" ht="12.75" hidden="1">
      <c r="A565" s="8"/>
      <c r="B565" s="87"/>
    </row>
    <row r="566" spans="1:2" ht="12.75" hidden="1">
      <c r="A566" s="8"/>
      <c r="B566" s="87"/>
    </row>
    <row r="567" spans="1:2" ht="12.75" hidden="1">
      <c r="A567" s="8"/>
      <c r="B567" s="87"/>
    </row>
    <row r="568" spans="1:2" ht="12.75" hidden="1">
      <c r="A568" s="8"/>
      <c r="B568" s="87"/>
    </row>
    <row r="569" spans="1:2" ht="12.75" hidden="1">
      <c r="A569" s="8"/>
      <c r="B569" s="87"/>
    </row>
    <row r="570" spans="1:2" ht="12.75" hidden="1">
      <c r="A570" s="8"/>
      <c r="B570" s="87"/>
    </row>
    <row r="571" spans="1:2" ht="12.75" hidden="1">
      <c r="A571" s="8"/>
      <c r="B571" s="87"/>
    </row>
    <row r="572" spans="1:2" ht="12.75" hidden="1">
      <c r="A572" s="8"/>
      <c r="B572" s="87"/>
    </row>
    <row r="573" spans="1:2" ht="12.75" hidden="1">
      <c r="A573" s="8"/>
      <c r="B573" s="87"/>
    </row>
    <row r="574" spans="1:2" ht="12.75" hidden="1">
      <c r="A574" s="8"/>
      <c r="B574" s="87"/>
    </row>
    <row r="575" spans="1:2" ht="12.75" hidden="1">
      <c r="A575" s="8"/>
      <c r="B575" s="87"/>
    </row>
    <row r="576" spans="1:2" ht="12.75" hidden="1">
      <c r="A576" s="8"/>
      <c r="B576" s="87"/>
    </row>
    <row r="577" spans="1:2" ht="12.75" hidden="1">
      <c r="A577" s="8"/>
      <c r="B577" s="87"/>
    </row>
    <row r="578" spans="1:2" ht="12.75" hidden="1">
      <c r="A578" s="8"/>
      <c r="B578" s="87"/>
    </row>
    <row r="579" spans="1:2" ht="12.75" hidden="1">
      <c r="A579" s="8"/>
      <c r="B579" s="87"/>
    </row>
    <row r="580" spans="1:2" ht="12.75" hidden="1">
      <c r="A580" s="8"/>
      <c r="B580" s="87"/>
    </row>
    <row r="581" spans="1:2" ht="12.75" hidden="1">
      <c r="A581" s="8"/>
      <c r="B581" s="87"/>
    </row>
    <row r="582" spans="1:2" ht="12.75" hidden="1">
      <c r="A582" s="8"/>
      <c r="B582" s="87"/>
    </row>
    <row r="583" spans="1:2" ht="12.75" hidden="1">
      <c r="A583" s="8"/>
      <c r="B583" s="87"/>
    </row>
    <row r="584" spans="1:2" ht="12.75" hidden="1">
      <c r="A584" s="8"/>
      <c r="B584" s="87"/>
    </row>
    <row r="585" spans="1:2" ht="12.75" hidden="1">
      <c r="A585" s="8"/>
      <c r="B585" s="87"/>
    </row>
    <row r="586" spans="1:2" ht="12.75" hidden="1">
      <c r="A586" s="8"/>
      <c r="B586" s="87"/>
    </row>
    <row r="587" spans="1:2" ht="12.75" hidden="1">
      <c r="A587" s="8"/>
      <c r="B587" s="87"/>
    </row>
    <row r="588" spans="1:2" ht="12.75" hidden="1">
      <c r="A588" s="8"/>
      <c r="B588" s="87"/>
    </row>
    <row r="589" spans="1:2" ht="12.75" hidden="1">
      <c r="A589" s="8"/>
      <c r="B589" s="87"/>
    </row>
    <row r="590" spans="1:2" ht="12.75" hidden="1">
      <c r="A590" s="8"/>
      <c r="B590" s="87"/>
    </row>
    <row r="591" spans="1:2" ht="12.75" hidden="1">
      <c r="A591" s="8"/>
      <c r="B591" s="87"/>
    </row>
    <row r="592" spans="1:2" ht="12.75" hidden="1">
      <c r="A592" s="8"/>
      <c r="B592" s="87"/>
    </row>
    <row r="593" spans="1:2" ht="12.75" hidden="1">
      <c r="A593" s="8"/>
      <c r="B593" s="87"/>
    </row>
    <row r="594" spans="1:2" ht="12.75" hidden="1">
      <c r="A594" s="8"/>
      <c r="B594" s="87"/>
    </row>
    <row r="595" spans="1:2" ht="12.75" hidden="1">
      <c r="A595" s="8"/>
      <c r="B595" s="87"/>
    </row>
    <row r="596" spans="1:2" ht="12.75" hidden="1">
      <c r="A596" s="8"/>
      <c r="B596" s="87"/>
    </row>
    <row r="597" spans="1:2" ht="12.75" hidden="1">
      <c r="A597" s="8"/>
      <c r="B597" s="87"/>
    </row>
    <row r="598" spans="1:2" ht="12.75" hidden="1">
      <c r="A598" s="8"/>
      <c r="B598" s="87"/>
    </row>
    <row r="599" spans="1:2" ht="12.75" hidden="1">
      <c r="A599" s="8"/>
      <c r="B599" s="87"/>
    </row>
    <row r="600" spans="1:2" ht="12.75" hidden="1">
      <c r="A600" s="8"/>
      <c r="B600" s="87"/>
    </row>
    <row r="601" spans="1:2" ht="12.75" hidden="1">
      <c r="A601" s="8"/>
      <c r="B601" s="87"/>
    </row>
    <row r="602" spans="1:2" ht="12.75" hidden="1">
      <c r="A602" s="8"/>
      <c r="B602" s="87"/>
    </row>
    <row r="603" spans="1:2" ht="12.75" hidden="1">
      <c r="A603" s="8"/>
      <c r="B603" s="87"/>
    </row>
    <row r="604" spans="1:2" ht="12.75" hidden="1">
      <c r="A604" s="8"/>
      <c r="B604" s="87"/>
    </row>
    <row r="605" spans="1:2" ht="12.75" hidden="1">
      <c r="A605" s="8"/>
      <c r="B605" s="87"/>
    </row>
    <row r="606" spans="1:2" ht="12.75" hidden="1">
      <c r="A606" s="8"/>
      <c r="B606" s="87"/>
    </row>
    <row r="607" spans="1:2" ht="12.75" hidden="1">
      <c r="A607" s="8"/>
      <c r="B607" s="87"/>
    </row>
    <row r="608" spans="1:2" ht="12.75" hidden="1">
      <c r="A608" s="8"/>
      <c r="B608" s="87"/>
    </row>
    <row r="609" spans="1:2" ht="12.75" hidden="1">
      <c r="A609" s="8"/>
      <c r="B609" s="87"/>
    </row>
    <row r="610" spans="1:2" ht="12.75" hidden="1">
      <c r="A610" s="8"/>
      <c r="B610" s="87"/>
    </row>
    <row r="611" spans="1:2" ht="12.75" hidden="1">
      <c r="A611" s="8"/>
      <c r="B611" s="87"/>
    </row>
    <row r="612" spans="1:2" ht="12.75" hidden="1">
      <c r="A612" s="8"/>
      <c r="B612" s="87"/>
    </row>
    <row r="613" spans="1:2" ht="12.75" hidden="1">
      <c r="A613" s="8"/>
      <c r="B613" s="87"/>
    </row>
    <row r="614" spans="1:2" ht="12.75" hidden="1">
      <c r="A614" s="8"/>
      <c r="B614" s="87"/>
    </row>
    <row r="615" spans="1:2" ht="12.75" hidden="1">
      <c r="A615" s="8"/>
      <c r="B615" s="87"/>
    </row>
    <row r="616" spans="1:2" ht="12.75" hidden="1">
      <c r="A616" s="8"/>
      <c r="B616" s="87"/>
    </row>
    <row r="617" spans="1:2" ht="12.75" hidden="1">
      <c r="A617" s="8"/>
      <c r="B617" s="87"/>
    </row>
    <row r="618" spans="1:2" ht="12.75" hidden="1">
      <c r="A618" s="8"/>
      <c r="B618" s="87"/>
    </row>
    <row r="619" spans="1:2" ht="12.75" hidden="1">
      <c r="A619" s="8"/>
      <c r="B619" s="87"/>
    </row>
    <row r="620" spans="1:2" ht="12.75" hidden="1">
      <c r="A620" s="8"/>
      <c r="B620" s="87"/>
    </row>
    <row r="621" spans="1:2" ht="12.75" hidden="1">
      <c r="A621" s="8"/>
      <c r="B621" s="87"/>
    </row>
    <row r="622" spans="1:2" ht="12.75" hidden="1">
      <c r="A622" s="8"/>
      <c r="B622" s="87"/>
    </row>
    <row r="623" spans="1:2" ht="12.75" hidden="1">
      <c r="A623" s="8"/>
      <c r="B623" s="87"/>
    </row>
    <row r="624" spans="1:2" ht="12.75" hidden="1">
      <c r="A624" s="8"/>
      <c r="B624" s="87"/>
    </row>
    <row r="625" spans="1:2" ht="12.75" hidden="1">
      <c r="A625" s="8"/>
      <c r="B625" s="87"/>
    </row>
    <row r="626" spans="1:2" ht="12.75" hidden="1">
      <c r="A626" s="8"/>
      <c r="B626" s="87"/>
    </row>
    <row r="627" spans="1:2" ht="12.75" hidden="1">
      <c r="A627" s="8"/>
      <c r="B627" s="87"/>
    </row>
    <row r="628" spans="1:2" ht="12.75" hidden="1">
      <c r="A628" s="8"/>
      <c r="B628" s="87"/>
    </row>
    <row r="629" spans="1:2" ht="12.75" hidden="1">
      <c r="A629" s="8"/>
      <c r="B629" s="87"/>
    </row>
    <row r="630" spans="1:2" ht="12.75" hidden="1">
      <c r="A630" s="8"/>
      <c r="B630" s="87"/>
    </row>
    <row r="631" spans="1:2" ht="12.75" hidden="1">
      <c r="A631" s="8"/>
      <c r="B631" s="87"/>
    </row>
    <row r="632" spans="1:2" ht="12.75" hidden="1">
      <c r="A632" s="8"/>
      <c r="B632" s="87"/>
    </row>
    <row r="633" spans="1:2" ht="12.75" hidden="1">
      <c r="A633" s="8"/>
      <c r="B633" s="87"/>
    </row>
    <row r="634" spans="1:2" ht="12.75" hidden="1">
      <c r="A634" s="8"/>
      <c r="B634" s="87"/>
    </row>
    <row r="635" spans="1:2" ht="12.75" hidden="1">
      <c r="A635" s="8"/>
      <c r="B635" s="87"/>
    </row>
    <row r="636" spans="1:2" ht="12.75" hidden="1">
      <c r="A636" s="8"/>
      <c r="B636" s="87"/>
    </row>
    <row r="637" spans="1:2" ht="12.75" hidden="1">
      <c r="A637" s="8"/>
      <c r="B637" s="87"/>
    </row>
    <row r="638" spans="1:2" ht="12.75" hidden="1">
      <c r="A638" s="8"/>
      <c r="B638" s="87"/>
    </row>
    <row r="639" spans="1:2" ht="12.75" hidden="1">
      <c r="A639" s="8"/>
      <c r="B639" s="87"/>
    </row>
    <row r="640" spans="1:2" ht="12.75" hidden="1">
      <c r="A640" s="8"/>
      <c r="B640" s="87"/>
    </row>
    <row r="641" spans="1:2" ht="12.75" hidden="1">
      <c r="A641" s="8"/>
      <c r="B641" s="87"/>
    </row>
    <row r="642" spans="1:2" ht="12.75" hidden="1">
      <c r="A642" s="8"/>
      <c r="B642" s="87"/>
    </row>
    <row r="643" spans="1:2" ht="12.75" hidden="1">
      <c r="A643" s="8"/>
      <c r="B643" s="87"/>
    </row>
    <row r="644" spans="1:2" ht="12.75" hidden="1">
      <c r="A644" s="8"/>
      <c r="B644" s="87"/>
    </row>
    <row r="645" spans="1:2" ht="12.75" hidden="1">
      <c r="A645" s="8"/>
      <c r="B645" s="87"/>
    </row>
    <row r="646" spans="1:2" ht="12.75" hidden="1">
      <c r="A646" s="8"/>
      <c r="B646" s="87"/>
    </row>
    <row r="647" spans="1:2" ht="12.75" hidden="1">
      <c r="A647" s="8"/>
      <c r="B647" s="87"/>
    </row>
    <row r="648" spans="1:2" ht="12.75" hidden="1">
      <c r="A648" s="8"/>
      <c r="B648" s="87"/>
    </row>
    <row r="649" spans="1:2" ht="12.75" hidden="1">
      <c r="A649" s="8"/>
      <c r="B649" s="87"/>
    </row>
    <row r="650" spans="1:2" ht="12.75" hidden="1">
      <c r="A650" s="8"/>
      <c r="B650" s="87"/>
    </row>
    <row r="651" spans="1:2" ht="12.75" hidden="1">
      <c r="A651" s="8"/>
      <c r="B651" s="87"/>
    </row>
    <row r="652" spans="1:2" ht="12.75" hidden="1">
      <c r="A652" s="8"/>
      <c r="B652" s="87"/>
    </row>
    <row r="653" spans="1:2" ht="12.75" hidden="1">
      <c r="A653" s="8"/>
      <c r="B653" s="87"/>
    </row>
    <row r="654" spans="1:2" ht="12.75" hidden="1">
      <c r="A654" s="8"/>
      <c r="B654" s="87"/>
    </row>
    <row r="655" spans="1:2" ht="12.75" hidden="1">
      <c r="A655" s="8"/>
      <c r="B655" s="87"/>
    </row>
    <row r="656" spans="1:2" ht="12.75" hidden="1">
      <c r="A656" s="8"/>
      <c r="B656" s="87"/>
    </row>
    <row r="657" spans="1:2" ht="12.75" hidden="1">
      <c r="A657" s="8"/>
      <c r="B657" s="87"/>
    </row>
    <row r="658" spans="1:2" ht="12.75" hidden="1">
      <c r="A658" s="8"/>
      <c r="B658" s="87"/>
    </row>
    <row r="659" spans="1:2" ht="12.75" hidden="1">
      <c r="A659" s="8"/>
      <c r="B659" s="87"/>
    </row>
    <row r="660" spans="1:2" ht="12.75" hidden="1">
      <c r="A660" s="8"/>
      <c r="B660" s="87"/>
    </row>
    <row r="661" spans="1:2" ht="12.75" hidden="1">
      <c r="A661" s="8"/>
      <c r="B661" s="87"/>
    </row>
    <row r="662" spans="1:2" ht="12.75" hidden="1">
      <c r="A662" s="8"/>
      <c r="B662" s="87"/>
    </row>
    <row r="663" spans="1:2" ht="12.75" hidden="1">
      <c r="A663" s="8"/>
      <c r="B663" s="87"/>
    </row>
    <row r="664" spans="1:2" ht="12.75" hidden="1">
      <c r="A664" s="8"/>
      <c r="B664" s="87"/>
    </row>
    <row r="665" spans="1:2" ht="12.75" hidden="1">
      <c r="A665" s="8"/>
      <c r="B665" s="87"/>
    </row>
    <row r="666" spans="1:2" ht="12.75" hidden="1">
      <c r="A666" s="8"/>
      <c r="B666" s="87"/>
    </row>
    <row r="667" spans="1:2" ht="12.75" hidden="1">
      <c r="A667" s="8"/>
      <c r="B667" s="87"/>
    </row>
    <row r="668" spans="1:2" ht="12.75" hidden="1">
      <c r="A668" s="8"/>
      <c r="B668" s="87"/>
    </row>
    <row r="669" spans="1:2" ht="12.75" hidden="1">
      <c r="A669" s="8"/>
      <c r="B669" s="87"/>
    </row>
    <row r="670" spans="1:2" ht="12.75" hidden="1">
      <c r="A670" s="8"/>
      <c r="B670" s="87"/>
    </row>
    <row r="671" spans="1:2" ht="12.75" hidden="1">
      <c r="A671" s="8"/>
      <c r="B671" s="87"/>
    </row>
    <row r="672" spans="1:2" ht="12.75" hidden="1">
      <c r="A672" s="8"/>
      <c r="B672" s="87"/>
    </row>
    <row r="673" spans="1:2" ht="12.75" hidden="1">
      <c r="A673" s="8"/>
      <c r="B673" s="87"/>
    </row>
    <row r="674" spans="1:2" ht="12.75" hidden="1">
      <c r="A674" s="8"/>
      <c r="B674" s="87"/>
    </row>
    <row r="675" spans="1:2" ht="12.75" hidden="1">
      <c r="A675" s="8"/>
      <c r="B675" s="87"/>
    </row>
    <row r="676" spans="1:2" ht="12.75" hidden="1">
      <c r="A676" s="8"/>
      <c r="B676" s="87"/>
    </row>
    <row r="677" spans="1:2" ht="12.75" hidden="1">
      <c r="A677" s="8"/>
      <c r="B677" s="87"/>
    </row>
    <row r="678" spans="1:2" ht="12.75" hidden="1">
      <c r="A678" s="8"/>
      <c r="B678" s="87"/>
    </row>
    <row r="679" spans="1:2" ht="12.75" hidden="1">
      <c r="A679" s="8"/>
      <c r="B679" s="87"/>
    </row>
    <row r="680" spans="1:2" ht="12.75" hidden="1">
      <c r="A680" s="8"/>
      <c r="B680" s="87"/>
    </row>
    <row r="681" spans="1:2" ht="12.75" hidden="1">
      <c r="A681" s="8"/>
      <c r="B681" s="87"/>
    </row>
    <row r="682" spans="1:2" ht="12.75" hidden="1">
      <c r="A682" s="8"/>
      <c r="B682" s="87"/>
    </row>
    <row r="683" spans="1:2" ht="12.75" hidden="1">
      <c r="A683" s="8"/>
      <c r="B683" s="87"/>
    </row>
    <row r="684" spans="1:2" ht="12.75" hidden="1">
      <c r="A684" s="8"/>
      <c r="B684" s="87"/>
    </row>
    <row r="685" spans="1:2" ht="12.75" hidden="1">
      <c r="A685" s="8"/>
      <c r="B685" s="87"/>
    </row>
    <row r="686" spans="1:2" ht="12.75" hidden="1">
      <c r="A686" s="8"/>
      <c r="B686" s="87"/>
    </row>
    <row r="687" spans="1:2" ht="12.75" hidden="1">
      <c r="A687" s="8"/>
      <c r="B687" s="87"/>
    </row>
    <row r="688" spans="1:2" ht="12.75" hidden="1">
      <c r="A688" s="8"/>
      <c r="B688" s="87"/>
    </row>
    <row r="689" spans="1:2" ht="12.75" hidden="1">
      <c r="A689" s="8"/>
      <c r="B689" s="87"/>
    </row>
    <row r="690" spans="1:2" ht="12.75" hidden="1">
      <c r="A690" s="8"/>
      <c r="B690" s="87"/>
    </row>
    <row r="691" spans="1:2" ht="12.75" hidden="1">
      <c r="A691" s="8"/>
      <c r="B691" s="87"/>
    </row>
    <row r="692" spans="1:2" ht="12.75" hidden="1">
      <c r="A692" s="8"/>
      <c r="B692" s="87"/>
    </row>
    <row r="693" spans="1:2" ht="12.75" hidden="1">
      <c r="A693" s="8"/>
      <c r="B693" s="87"/>
    </row>
    <row r="694" spans="1:2" ht="12.75" hidden="1">
      <c r="A694" s="8"/>
      <c r="B694" s="87"/>
    </row>
    <row r="695" spans="1:2" ht="12.75" hidden="1">
      <c r="A695" s="8"/>
      <c r="B695" s="87"/>
    </row>
    <row r="696" spans="1:2" ht="12.75" hidden="1">
      <c r="A696" s="8"/>
      <c r="B696" s="87"/>
    </row>
    <row r="697" spans="1:2" ht="12.75" hidden="1">
      <c r="A697" s="8"/>
      <c r="B697" s="87"/>
    </row>
    <row r="698" spans="1:2" ht="12.75" hidden="1">
      <c r="A698" s="8"/>
      <c r="B698" s="87"/>
    </row>
    <row r="699" spans="1:2" ht="12.75" hidden="1">
      <c r="A699" s="8"/>
      <c r="B699" s="87"/>
    </row>
    <row r="700" spans="1:2" ht="12.75" hidden="1">
      <c r="A700" s="8"/>
      <c r="B700" s="87"/>
    </row>
    <row r="701" spans="1:2" ht="12.75" hidden="1">
      <c r="A701" s="8"/>
      <c r="B701" s="87"/>
    </row>
    <row r="702" spans="1:2" ht="12.75" hidden="1">
      <c r="A702" s="8"/>
      <c r="B702" s="87"/>
    </row>
    <row r="703" spans="1:2" ht="12.75" hidden="1">
      <c r="A703" s="8"/>
      <c r="B703" s="87"/>
    </row>
    <row r="704" spans="1:2" ht="12.75" hidden="1">
      <c r="A704" s="8"/>
      <c r="B704" s="87"/>
    </row>
    <row r="705" spans="1:2" ht="12.75" hidden="1">
      <c r="A705" s="8"/>
      <c r="B705" s="87"/>
    </row>
    <row r="706" spans="1:2" ht="12.75" hidden="1">
      <c r="A706" s="8"/>
      <c r="B706" s="87"/>
    </row>
    <row r="707" spans="1:2" ht="12.75" hidden="1">
      <c r="A707" s="8"/>
      <c r="B707" s="87"/>
    </row>
    <row r="708" spans="1:2" ht="12.75" hidden="1">
      <c r="A708" s="8"/>
      <c r="B708" s="87"/>
    </row>
    <row r="709" spans="1:2" ht="12.75" hidden="1">
      <c r="A709" s="8"/>
      <c r="B709" s="87"/>
    </row>
    <row r="710" spans="1:2" ht="12.75" hidden="1">
      <c r="A710" s="8"/>
      <c r="B710" s="87"/>
    </row>
    <row r="711" spans="1:2" ht="12.75" hidden="1">
      <c r="A711" s="8"/>
      <c r="B711" s="87"/>
    </row>
    <row r="712" spans="1:2" ht="12.75" hidden="1">
      <c r="A712" s="8"/>
      <c r="B712" s="87"/>
    </row>
    <row r="713" spans="1:2" ht="12.75" hidden="1">
      <c r="A713" s="8"/>
      <c r="B713" s="87"/>
    </row>
    <row r="714" spans="1:2" ht="12.75" hidden="1">
      <c r="A714" s="8"/>
      <c r="B714" s="87"/>
    </row>
    <row r="715" spans="1:2" ht="12.75" hidden="1">
      <c r="A715" s="8"/>
      <c r="B715" s="87"/>
    </row>
    <row r="716" spans="1:2" ht="12.75" hidden="1">
      <c r="A716" s="8"/>
      <c r="B716" s="87"/>
    </row>
    <row r="717" spans="1:2" ht="12.75" hidden="1">
      <c r="A717" s="8"/>
      <c r="B717" s="87"/>
    </row>
    <row r="718" spans="1:2" ht="12.75" hidden="1">
      <c r="A718" s="8"/>
      <c r="B718" s="87"/>
    </row>
    <row r="719" spans="1:2" ht="12.75" hidden="1">
      <c r="A719" s="8"/>
      <c r="B719" s="87"/>
    </row>
    <row r="720" spans="1:2" ht="12.75" hidden="1">
      <c r="A720" s="8"/>
      <c r="B720" s="87"/>
    </row>
    <row r="721" spans="1:2" ht="12.75" hidden="1">
      <c r="A721" s="8"/>
      <c r="B721" s="87"/>
    </row>
    <row r="722" spans="1:2" ht="12.75" hidden="1">
      <c r="A722" s="8"/>
      <c r="B722" s="87"/>
    </row>
    <row r="723" spans="1:2" ht="12.75" hidden="1">
      <c r="A723" s="8"/>
      <c r="B723" s="87"/>
    </row>
    <row r="724" spans="1:2" ht="12.75" hidden="1">
      <c r="A724" s="8"/>
      <c r="B724" s="87"/>
    </row>
    <row r="725" spans="1:2" ht="12.75" hidden="1">
      <c r="A725" s="8"/>
      <c r="B725" s="87"/>
    </row>
    <row r="726" spans="1:2" ht="12.75" hidden="1">
      <c r="A726" s="8"/>
      <c r="B726" s="87"/>
    </row>
    <row r="727" spans="1:2" ht="12.75" hidden="1">
      <c r="A727" s="8"/>
      <c r="B727" s="87"/>
    </row>
    <row r="728" spans="1:2" ht="12.75" hidden="1">
      <c r="A728" s="8"/>
      <c r="B728" s="87"/>
    </row>
    <row r="729" spans="1:2" ht="12.75" hidden="1">
      <c r="A729" s="8"/>
      <c r="B729" s="87"/>
    </row>
    <row r="730" spans="1:2" ht="12.75" hidden="1">
      <c r="A730" s="8"/>
      <c r="B730" s="87"/>
    </row>
    <row r="731" spans="1:2" ht="12.75" hidden="1">
      <c r="A731" s="8"/>
      <c r="B731" s="87"/>
    </row>
    <row r="732" spans="1:2" ht="12.75" hidden="1">
      <c r="A732" s="8"/>
      <c r="B732" s="87"/>
    </row>
    <row r="733" spans="1:2" ht="12.75" hidden="1">
      <c r="A733" s="8"/>
      <c r="B733" s="87"/>
    </row>
    <row r="734" spans="1:2" ht="12.75" hidden="1">
      <c r="A734" s="8"/>
      <c r="B734" s="87"/>
    </row>
    <row r="735" spans="1:2" ht="12.75" hidden="1">
      <c r="A735" s="8"/>
      <c r="B735" s="87"/>
    </row>
    <row r="736" spans="1:2" ht="12.75" hidden="1">
      <c r="A736" s="8"/>
      <c r="B736" s="87"/>
    </row>
    <row r="737" spans="1:2" ht="12.75" hidden="1">
      <c r="A737" s="8"/>
      <c r="B737" s="87"/>
    </row>
    <row r="738" spans="1:2" ht="12.75" hidden="1">
      <c r="A738" s="8"/>
      <c r="B738" s="87"/>
    </row>
    <row r="739" spans="1:2" ht="12.75" hidden="1">
      <c r="A739" s="8"/>
      <c r="B739" s="87"/>
    </row>
    <row r="740" spans="1:2" ht="12.75" hidden="1">
      <c r="A740" s="8"/>
      <c r="B740" s="87"/>
    </row>
    <row r="741" spans="1:2" ht="12.75" hidden="1">
      <c r="A741" s="8"/>
      <c r="B741" s="87"/>
    </row>
    <row r="742" spans="1:2" ht="12.75" hidden="1">
      <c r="A742" s="8"/>
      <c r="B742" s="87"/>
    </row>
    <row r="743" spans="1:2" ht="12.75" hidden="1">
      <c r="A743" s="8"/>
      <c r="B743" s="87"/>
    </row>
    <row r="744" spans="1:2" ht="12.75" hidden="1">
      <c r="A744" s="8"/>
      <c r="B744" s="87"/>
    </row>
    <row r="745" spans="1:2" ht="12.75" hidden="1">
      <c r="A745" s="8"/>
      <c r="B745" s="87"/>
    </row>
    <row r="746" spans="1:2" ht="12.75" hidden="1">
      <c r="A746" s="8"/>
      <c r="B746" s="87"/>
    </row>
    <row r="747" spans="1:2" ht="12.75" hidden="1">
      <c r="A747" s="8"/>
      <c r="B747" s="87"/>
    </row>
    <row r="748" spans="1:2" ht="12.75" hidden="1">
      <c r="A748" s="8"/>
      <c r="B748" s="87"/>
    </row>
    <row r="749" spans="1:2" ht="12.75" hidden="1">
      <c r="A749" s="8"/>
      <c r="B749" s="87"/>
    </row>
    <row r="750" spans="1:2" ht="12.75" hidden="1">
      <c r="A750" s="8"/>
      <c r="B750" s="87"/>
    </row>
    <row r="751" spans="1:2" ht="12.75" hidden="1">
      <c r="A751" s="8"/>
      <c r="B751" s="87"/>
    </row>
    <row r="752" spans="1:2" ht="12.75" hidden="1">
      <c r="A752" s="8"/>
      <c r="B752" s="87"/>
    </row>
    <row r="753" spans="1:2" ht="12.75" hidden="1">
      <c r="A753" s="8"/>
      <c r="B753" s="87"/>
    </row>
    <row r="754" spans="1:2" ht="12.75" hidden="1">
      <c r="A754" s="8"/>
      <c r="B754" s="87"/>
    </row>
    <row r="755" spans="1:2" ht="12.75" hidden="1">
      <c r="A755" s="8"/>
      <c r="B755" s="87"/>
    </row>
    <row r="756" spans="1:2" ht="12.75" hidden="1">
      <c r="A756" s="8"/>
      <c r="B756" s="87"/>
    </row>
    <row r="757" spans="1:2" ht="12.75" hidden="1">
      <c r="A757" s="8"/>
      <c r="B757" s="87"/>
    </row>
    <row r="758" spans="1:2" ht="12.75" hidden="1">
      <c r="A758" s="8"/>
      <c r="B758" s="87"/>
    </row>
    <row r="759" spans="1:2" ht="12.75" hidden="1">
      <c r="A759" s="8"/>
      <c r="B759" s="87"/>
    </row>
    <row r="760" spans="1:2" ht="12.75" hidden="1">
      <c r="A760" s="8"/>
      <c r="B760" s="87"/>
    </row>
    <row r="761" spans="1:2" ht="12.75" hidden="1">
      <c r="A761" s="8"/>
      <c r="B761" s="87"/>
    </row>
    <row r="762" spans="1:2" ht="12.75" hidden="1">
      <c r="A762" s="8"/>
      <c r="B762" s="87"/>
    </row>
    <row r="763" spans="1:2" ht="12.75" hidden="1">
      <c r="A763" s="8"/>
      <c r="B763" s="87"/>
    </row>
    <row r="764" spans="1:2" ht="12.75" hidden="1">
      <c r="A764" s="8"/>
      <c r="B764" s="87"/>
    </row>
    <row r="765" spans="1:2" ht="12.75" hidden="1">
      <c r="A765" s="8"/>
      <c r="B765" s="87"/>
    </row>
    <row r="766" spans="1:2" ht="12.75" hidden="1">
      <c r="A766" s="8"/>
      <c r="B766" s="87"/>
    </row>
    <row r="767" spans="1:2" ht="12.75" hidden="1">
      <c r="A767" s="8"/>
      <c r="B767" s="87"/>
    </row>
    <row r="768" spans="1:2" ht="12.75" hidden="1">
      <c r="A768" s="8"/>
      <c r="B768" s="87"/>
    </row>
    <row r="769" spans="1:2" ht="12.75" hidden="1">
      <c r="A769" s="8"/>
      <c r="B769" s="87"/>
    </row>
    <row r="770" spans="1:2" ht="12.75" hidden="1">
      <c r="A770" s="8"/>
      <c r="B770" s="87"/>
    </row>
    <row r="771" spans="1:2" ht="12.75" hidden="1">
      <c r="A771" s="8"/>
      <c r="B771" s="87"/>
    </row>
    <row r="772" spans="1:2" ht="12.75" hidden="1">
      <c r="A772" s="8"/>
      <c r="B772" s="87"/>
    </row>
    <row r="773" spans="1:2" ht="12.75" hidden="1">
      <c r="A773" s="8"/>
      <c r="B773" s="87"/>
    </row>
    <row r="774" spans="1:2" ht="12.75" hidden="1">
      <c r="A774" s="8"/>
      <c r="B774" s="87"/>
    </row>
    <row r="775" spans="1:2" ht="12.75" hidden="1">
      <c r="A775" s="8"/>
      <c r="B775" s="87"/>
    </row>
    <row r="776" spans="1:2" ht="12.75" hidden="1">
      <c r="A776" s="8"/>
      <c r="B776" s="87"/>
    </row>
    <row r="777" spans="1:2" ht="12.75" hidden="1">
      <c r="A777" s="8"/>
      <c r="B777" s="87"/>
    </row>
    <row r="778" spans="1:2" ht="12.75" hidden="1">
      <c r="A778" s="8"/>
      <c r="B778" s="87"/>
    </row>
    <row r="779" spans="1:2" ht="12.75" hidden="1">
      <c r="A779" s="8"/>
      <c r="B779" s="87"/>
    </row>
    <row r="780" spans="1:2" ht="12.75" hidden="1">
      <c r="A780" s="8"/>
      <c r="B780" s="87"/>
    </row>
    <row r="781" spans="1:2" ht="12.75" hidden="1">
      <c r="A781" s="8"/>
      <c r="B781" s="87"/>
    </row>
    <row r="782" spans="1:2" ht="12.75" hidden="1">
      <c r="A782" s="8"/>
      <c r="B782" s="87"/>
    </row>
    <row r="783" spans="1:2" ht="12.75" hidden="1">
      <c r="A783" s="8"/>
      <c r="B783" s="87"/>
    </row>
    <row r="784" spans="1:2" ht="12.75" hidden="1">
      <c r="A784" s="8"/>
      <c r="B784" s="87"/>
    </row>
    <row r="785" spans="1:2" ht="12.75" hidden="1">
      <c r="A785" s="8"/>
      <c r="B785" s="87"/>
    </row>
    <row r="786" spans="1:2" ht="12.75" hidden="1">
      <c r="A786" s="8"/>
      <c r="B786" s="87"/>
    </row>
    <row r="787" spans="1:2" ht="12.75" hidden="1">
      <c r="A787" s="8"/>
      <c r="B787" s="87"/>
    </row>
    <row r="788" spans="1:2" ht="12.75" hidden="1">
      <c r="A788" s="8"/>
      <c r="B788" s="87"/>
    </row>
    <row r="789" spans="1:2" ht="12.75" hidden="1">
      <c r="A789" s="8"/>
      <c r="B789" s="87"/>
    </row>
    <row r="790" spans="1:2" ht="12.75" hidden="1">
      <c r="A790" s="8"/>
      <c r="B790" s="87"/>
    </row>
    <row r="791" spans="1:2" ht="12.75" hidden="1">
      <c r="A791" s="8"/>
      <c r="B791" s="87"/>
    </row>
    <row r="792" spans="1:2" ht="12.75" hidden="1">
      <c r="A792" s="8"/>
      <c r="B792" s="87"/>
    </row>
    <row r="793" spans="1:2" ht="12.75" hidden="1">
      <c r="A793" s="8"/>
      <c r="B793" s="87"/>
    </row>
    <row r="794" spans="1:2" ht="12.75" hidden="1">
      <c r="A794" s="8"/>
      <c r="B794" s="87"/>
    </row>
    <row r="795" spans="1:2" ht="12.75" hidden="1">
      <c r="A795" s="8"/>
      <c r="B795" s="87"/>
    </row>
    <row r="796" spans="1:2" ht="12.75" hidden="1">
      <c r="A796" s="8"/>
      <c r="B796" s="87"/>
    </row>
    <row r="797" spans="1:2" ht="12.75" hidden="1">
      <c r="A797" s="8"/>
      <c r="B797" s="87"/>
    </row>
    <row r="798" spans="1:2" ht="12.75" hidden="1">
      <c r="A798" s="8"/>
      <c r="B798" s="87"/>
    </row>
    <row r="799" spans="1:2" ht="12.75" hidden="1">
      <c r="A799" s="8"/>
      <c r="B799" s="87"/>
    </row>
    <row r="800" spans="1:2" ht="12.75" hidden="1">
      <c r="A800" s="8"/>
      <c r="B800" s="87"/>
    </row>
    <row r="801" spans="1:2" ht="12.75" hidden="1">
      <c r="A801" s="8"/>
      <c r="B801" s="87"/>
    </row>
    <row r="802" spans="1:2" ht="12.75" hidden="1">
      <c r="A802" s="8"/>
      <c r="B802" s="87"/>
    </row>
    <row r="803" spans="1:2" ht="12.75" hidden="1">
      <c r="A803" s="8"/>
      <c r="B803" s="87"/>
    </row>
    <row r="804" spans="1:2" ht="12.75" hidden="1">
      <c r="A804" s="8"/>
      <c r="B804" s="87"/>
    </row>
    <row r="805" spans="1:2" ht="12.75" hidden="1">
      <c r="A805" s="8"/>
      <c r="B805" s="87"/>
    </row>
    <row r="806" spans="1:2" ht="12.75" hidden="1">
      <c r="A806" s="8"/>
      <c r="B806" s="87"/>
    </row>
    <row r="807" spans="1:2" ht="12.75" hidden="1">
      <c r="A807" s="8"/>
      <c r="B807" s="87"/>
    </row>
    <row r="808" spans="1:2" ht="12.75" hidden="1">
      <c r="A808" s="8"/>
      <c r="B808" s="87"/>
    </row>
    <row r="809" spans="1:2" ht="12.75" hidden="1">
      <c r="A809" s="8"/>
      <c r="B809" s="87"/>
    </row>
    <row r="810" spans="1:2" ht="12.75" hidden="1">
      <c r="A810" s="8"/>
      <c r="B810" s="87"/>
    </row>
    <row r="811" spans="1:2" ht="12.75" hidden="1">
      <c r="A811" s="8"/>
      <c r="B811" s="87"/>
    </row>
    <row r="812" spans="1:2" ht="12.75" hidden="1">
      <c r="A812" s="8"/>
      <c r="B812" s="87"/>
    </row>
    <row r="813" spans="1:2" ht="12.75" hidden="1">
      <c r="A813" s="8"/>
      <c r="B813" s="87"/>
    </row>
    <row r="814" spans="1:2" ht="12.75" hidden="1">
      <c r="A814" s="8"/>
      <c r="B814" s="87"/>
    </row>
    <row r="815" spans="1:2" ht="12.75" hidden="1">
      <c r="A815" s="8"/>
      <c r="B815" s="87"/>
    </row>
    <row r="816" spans="1:2" ht="12.75" hidden="1">
      <c r="A816" s="8"/>
      <c r="B816" s="87"/>
    </row>
    <row r="817" spans="1:2" ht="12.75" hidden="1">
      <c r="A817" s="8"/>
      <c r="B817" s="87"/>
    </row>
    <row r="818" spans="1:2" ht="12.75" hidden="1">
      <c r="A818" s="8"/>
      <c r="B818" s="87"/>
    </row>
    <row r="819" spans="1:2" ht="12.75" hidden="1">
      <c r="A819" s="8"/>
      <c r="B819" s="87"/>
    </row>
    <row r="820" spans="1:2" ht="12.75" hidden="1">
      <c r="A820" s="8"/>
      <c r="B820" s="87"/>
    </row>
    <row r="821" spans="1:2" ht="12.75" hidden="1">
      <c r="A821" s="8"/>
      <c r="B821" s="87"/>
    </row>
    <row r="822" spans="1:2" ht="12.75" hidden="1">
      <c r="A822" s="8"/>
      <c r="B822" s="87"/>
    </row>
    <row r="823" spans="1:2" ht="12.75" hidden="1">
      <c r="A823" s="8"/>
      <c r="B823" s="87"/>
    </row>
    <row r="824" spans="1:2" ht="12.75" hidden="1">
      <c r="A824" s="8"/>
      <c r="B824" s="87"/>
    </row>
    <row r="825" spans="1:2" ht="12.75" hidden="1">
      <c r="A825" s="8"/>
      <c r="B825" s="87"/>
    </row>
    <row r="826" spans="1:2" ht="12.75" hidden="1">
      <c r="A826" s="8"/>
      <c r="B826" s="87"/>
    </row>
    <row r="827" spans="1:2" ht="12.75" hidden="1">
      <c r="A827" s="8"/>
      <c r="B827" s="87"/>
    </row>
    <row r="828" spans="1:2" ht="12.75" hidden="1">
      <c r="A828" s="8"/>
      <c r="B828" s="87"/>
    </row>
    <row r="829" spans="1:2" ht="12.75" hidden="1">
      <c r="A829" s="8"/>
      <c r="B829" s="87"/>
    </row>
    <row r="830" spans="1:2" ht="12.75" hidden="1">
      <c r="A830" s="8"/>
      <c r="B830" s="87"/>
    </row>
    <row r="831" spans="1:2" ht="12.75" hidden="1">
      <c r="A831" s="8"/>
      <c r="B831" s="87"/>
    </row>
    <row r="832" spans="1:2" ht="12.75" hidden="1">
      <c r="A832" s="8"/>
      <c r="B832" s="87"/>
    </row>
    <row r="833" spans="1:2" ht="12.75" hidden="1">
      <c r="A833" s="8"/>
      <c r="B833" s="87"/>
    </row>
    <row r="834" spans="1:2" ht="12.75" hidden="1">
      <c r="A834" s="8"/>
      <c r="B834" s="87"/>
    </row>
    <row r="835" spans="1:2" ht="12.75" hidden="1">
      <c r="A835" s="8"/>
      <c r="B835" s="87"/>
    </row>
    <row r="836" spans="1:2" ht="12.75" hidden="1">
      <c r="A836" s="8"/>
      <c r="B836" s="87"/>
    </row>
    <row r="837" spans="1:2" ht="12.75" hidden="1">
      <c r="A837" s="8"/>
      <c r="B837" s="87"/>
    </row>
    <row r="838" spans="1:2" ht="12.75" hidden="1">
      <c r="A838" s="8"/>
      <c r="B838" s="87"/>
    </row>
    <row r="839" spans="1:2" ht="12.75" hidden="1">
      <c r="A839" s="8"/>
      <c r="B839" s="87"/>
    </row>
    <row r="840" spans="1:2" ht="12.75" hidden="1">
      <c r="A840" s="8"/>
      <c r="B840" s="87"/>
    </row>
    <row r="841" spans="1:2" ht="12.75" hidden="1">
      <c r="A841" s="8"/>
      <c r="B841" s="87"/>
    </row>
    <row r="842" spans="1:2" ht="12.75" hidden="1">
      <c r="A842" s="8"/>
      <c r="B842" s="87"/>
    </row>
    <row r="843" spans="1:2" ht="12.75" hidden="1">
      <c r="A843" s="8"/>
      <c r="B843" s="87"/>
    </row>
    <row r="844" spans="1:2" ht="12.75" hidden="1">
      <c r="A844" s="8"/>
      <c r="B844" s="87"/>
    </row>
    <row r="845" spans="1:2" ht="12.75" hidden="1">
      <c r="A845" s="8"/>
      <c r="B845" s="87"/>
    </row>
    <row r="846" spans="1:2" ht="12.75" hidden="1">
      <c r="A846" s="8"/>
      <c r="B846" s="87"/>
    </row>
    <row r="847" spans="1:2" ht="12.75" hidden="1">
      <c r="A847" s="8"/>
      <c r="B847" s="87"/>
    </row>
    <row r="848" spans="1:2" ht="12.75" hidden="1">
      <c r="A848" s="8"/>
      <c r="B848" s="87"/>
    </row>
    <row r="849" spans="1:2" ht="12.75" hidden="1">
      <c r="A849" s="8"/>
      <c r="B849" s="87"/>
    </row>
    <row r="850" spans="1:2" ht="12.75" hidden="1">
      <c r="A850" s="8"/>
      <c r="B850" s="87"/>
    </row>
    <row r="851" spans="1:2" ht="12.75" hidden="1">
      <c r="A851" s="8"/>
      <c r="B851" s="87"/>
    </row>
    <row r="852" spans="1:2" ht="12.75" hidden="1">
      <c r="A852" s="8"/>
      <c r="B852" s="87"/>
    </row>
    <row r="853" spans="1:2" ht="12.75" hidden="1">
      <c r="A853" s="8"/>
      <c r="B853" s="87"/>
    </row>
    <row r="854" spans="1:2" ht="12.75" hidden="1">
      <c r="A854" s="8"/>
      <c r="B854" s="87"/>
    </row>
    <row r="855" spans="1:2" ht="12.75" hidden="1">
      <c r="A855" s="8"/>
      <c r="B855" s="87"/>
    </row>
    <row r="856" spans="1:2" ht="12.75" hidden="1">
      <c r="A856" s="8"/>
      <c r="B856" s="87"/>
    </row>
    <row r="857" spans="1:2" ht="12.75" hidden="1">
      <c r="A857" s="8"/>
      <c r="B857" s="87"/>
    </row>
    <row r="858" spans="1:2" ht="12.75" hidden="1">
      <c r="A858" s="8"/>
      <c r="B858" s="87"/>
    </row>
    <row r="859" spans="1:2" ht="12.75" hidden="1">
      <c r="A859" s="8"/>
      <c r="B859" s="87"/>
    </row>
    <row r="860" spans="1:2" ht="12.75" hidden="1">
      <c r="A860" s="8"/>
      <c r="B860" s="87"/>
    </row>
    <row r="861" spans="1:2" ht="12.75" hidden="1">
      <c r="A861" s="8"/>
      <c r="B861" s="87"/>
    </row>
    <row r="862" spans="1:2" ht="12.75" hidden="1">
      <c r="A862" s="8"/>
      <c r="B862" s="87"/>
    </row>
    <row r="863" spans="1:2" ht="12.75" hidden="1">
      <c r="A863" s="8"/>
      <c r="B863" s="87"/>
    </row>
    <row r="864" spans="1:2" ht="12.75" hidden="1">
      <c r="A864" s="8"/>
      <c r="B864" s="87"/>
    </row>
    <row r="865" spans="1:2" ht="12.75" hidden="1">
      <c r="A865" s="8"/>
      <c r="B865" s="87"/>
    </row>
    <row r="866" spans="1:2" ht="12.75" hidden="1">
      <c r="A866" s="8"/>
      <c r="B866" s="87"/>
    </row>
    <row r="867" spans="1:2" ht="12.75" hidden="1">
      <c r="A867" s="8"/>
      <c r="B867" s="87"/>
    </row>
    <row r="868" spans="1:2" ht="12.75" hidden="1">
      <c r="A868" s="8"/>
      <c r="B868" s="87"/>
    </row>
    <row r="869" spans="1:2" ht="12.75" hidden="1">
      <c r="A869" s="8"/>
      <c r="B869" s="87"/>
    </row>
    <row r="870" spans="1:2" ht="12.75" hidden="1">
      <c r="A870" s="8"/>
      <c r="B870" s="87"/>
    </row>
    <row r="871" spans="1:2" ht="12.75" hidden="1">
      <c r="A871" s="8"/>
      <c r="B871" s="87"/>
    </row>
    <row r="872" spans="1:2" ht="12.75" hidden="1">
      <c r="A872" s="8"/>
      <c r="B872" s="87"/>
    </row>
    <row r="873" spans="1:2" ht="12.75" hidden="1">
      <c r="A873" s="8"/>
      <c r="B873" s="87"/>
    </row>
    <row r="874" spans="1:2" ht="12.75" hidden="1">
      <c r="A874" s="8"/>
      <c r="B874" s="87"/>
    </row>
    <row r="875" spans="1:2" ht="12.75" hidden="1">
      <c r="A875" s="8"/>
      <c r="B875" s="87"/>
    </row>
    <row r="876" spans="1:2" ht="12.75" hidden="1">
      <c r="A876" s="8"/>
      <c r="B876" s="87"/>
    </row>
    <row r="877" spans="1:2" ht="12.75" hidden="1">
      <c r="A877" s="8"/>
      <c r="B877" s="87"/>
    </row>
    <row r="878" spans="1:2" ht="12.75" hidden="1">
      <c r="A878" s="8"/>
      <c r="B878" s="87"/>
    </row>
    <row r="879" spans="1:2" ht="12.75" hidden="1">
      <c r="A879" s="8"/>
      <c r="B879" s="87"/>
    </row>
    <row r="880" spans="1:2" ht="12.75" hidden="1">
      <c r="A880" s="8"/>
      <c r="B880" s="87"/>
    </row>
    <row r="881" spans="1:2" ht="12.75" hidden="1">
      <c r="A881" s="8"/>
      <c r="B881" s="87"/>
    </row>
    <row r="882" spans="1:2" ht="12.75" hidden="1">
      <c r="A882" s="8"/>
      <c r="B882" s="87"/>
    </row>
    <row r="883" spans="1:2" ht="12.75" hidden="1">
      <c r="A883" s="8"/>
      <c r="B883" s="87"/>
    </row>
    <row r="884" spans="1:2" ht="12.75" hidden="1">
      <c r="A884" s="8"/>
      <c r="B884" s="87"/>
    </row>
    <row r="885" spans="1:2" ht="12.75" hidden="1">
      <c r="A885" s="8"/>
      <c r="B885" s="87"/>
    </row>
    <row r="886" spans="1:2" ht="12.75" hidden="1">
      <c r="A886" s="8"/>
      <c r="B886" s="87"/>
    </row>
    <row r="887" spans="1:2" ht="12.75" hidden="1">
      <c r="A887" s="8"/>
      <c r="B887" s="87"/>
    </row>
    <row r="888" spans="1:2" ht="12.75" hidden="1">
      <c r="A888" s="8"/>
      <c r="B888" s="87"/>
    </row>
    <row r="889" spans="1:2" ht="12.75" hidden="1">
      <c r="A889" s="8"/>
      <c r="B889" s="87"/>
    </row>
    <row r="890" spans="1:2" ht="12.75" hidden="1">
      <c r="A890" s="8"/>
      <c r="B890" s="87"/>
    </row>
    <row r="891" spans="1:2" ht="12.75" hidden="1">
      <c r="A891" s="8"/>
      <c r="B891" s="87"/>
    </row>
    <row r="892" spans="1:2" ht="12.75" hidden="1">
      <c r="A892" s="8"/>
      <c r="B892" s="87"/>
    </row>
    <row r="893" spans="1:2" ht="12.75" hidden="1">
      <c r="A893" s="8"/>
      <c r="B893" s="87"/>
    </row>
    <row r="894" spans="1:2" ht="12.75" hidden="1">
      <c r="A894" s="8"/>
      <c r="B894" s="87"/>
    </row>
    <row r="895" spans="1:2" ht="12.75" hidden="1">
      <c r="A895" s="8"/>
      <c r="B895" s="87"/>
    </row>
    <row r="896" spans="1:2" ht="12.75" hidden="1">
      <c r="A896" s="8"/>
      <c r="B896" s="87"/>
    </row>
    <row r="897" spans="1:2" ht="12.75" hidden="1">
      <c r="A897" s="8"/>
      <c r="B897" s="87"/>
    </row>
    <row r="898" spans="1:2" ht="12.75" hidden="1">
      <c r="A898" s="8"/>
      <c r="B898" s="87"/>
    </row>
    <row r="899" spans="1:2" ht="12.75" hidden="1">
      <c r="A899" s="8"/>
      <c r="B899" s="87"/>
    </row>
    <row r="900" spans="1:2" ht="12.75" hidden="1">
      <c r="A900" s="8"/>
      <c r="B900" s="87"/>
    </row>
    <row r="901" spans="1:2" ht="12.75" hidden="1">
      <c r="A901" s="8"/>
      <c r="B901" s="87"/>
    </row>
    <row r="902" spans="1:2" ht="12.75" hidden="1">
      <c r="A902" s="8"/>
      <c r="B902" s="87"/>
    </row>
    <row r="903" spans="1:2" ht="12.75" hidden="1">
      <c r="A903" s="8"/>
      <c r="B903" s="87"/>
    </row>
    <row r="904" spans="1:2" ht="12.75" hidden="1">
      <c r="A904" s="8"/>
      <c r="B904" s="87"/>
    </row>
    <row r="905" spans="1:2" ht="12.75" hidden="1">
      <c r="A905" s="8"/>
      <c r="B905" s="87"/>
    </row>
    <row r="906" spans="1:2" ht="12.75" hidden="1">
      <c r="A906" s="8"/>
      <c r="B906" s="87"/>
    </row>
    <row r="907" spans="1:2" ht="12.75" hidden="1">
      <c r="A907" s="8"/>
      <c r="B907" s="87"/>
    </row>
    <row r="908" spans="1:2" ht="12.75" hidden="1">
      <c r="A908" s="8"/>
      <c r="B908" s="87"/>
    </row>
    <row r="909" spans="1:2" ht="12.75" hidden="1">
      <c r="A909" s="8"/>
      <c r="B909" s="87"/>
    </row>
    <row r="910" spans="1:2" ht="12.75" hidden="1">
      <c r="A910" s="8"/>
      <c r="B910" s="87"/>
    </row>
    <row r="911" spans="1:2" ht="12.75" hidden="1">
      <c r="A911" s="8"/>
      <c r="B911" s="87"/>
    </row>
    <row r="912" spans="1:2" ht="12.75" hidden="1">
      <c r="A912" s="8"/>
      <c r="B912" s="87"/>
    </row>
    <row r="913" spans="1:2" ht="12.75" hidden="1">
      <c r="A913" s="8"/>
      <c r="B913" s="87"/>
    </row>
    <row r="914" spans="1:2" ht="12.75" hidden="1">
      <c r="A914" s="8"/>
      <c r="B914" s="87"/>
    </row>
    <row r="915" spans="1:2" ht="12.75" hidden="1">
      <c r="A915" s="8"/>
      <c r="B915" s="87"/>
    </row>
    <row r="916" spans="1:2" ht="12.75" hidden="1">
      <c r="A916" s="8"/>
      <c r="B916" s="87"/>
    </row>
    <row r="917" spans="1:2" ht="12.75" hidden="1">
      <c r="A917" s="8"/>
      <c r="B917" s="87"/>
    </row>
    <row r="918" spans="1:2" ht="12.75" hidden="1">
      <c r="A918" s="8"/>
      <c r="B918" s="87"/>
    </row>
    <row r="919" spans="1:2" ht="12.75" hidden="1">
      <c r="A919" s="8"/>
      <c r="B919" s="87"/>
    </row>
    <row r="920" spans="1:2" ht="12.75" hidden="1">
      <c r="A920" s="8"/>
      <c r="B920" s="87"/>
    </row>
    <row r="921" spans="1:2" ht="12.75" hidden="1">
      <c r="A921" s="8"/>
      <c r="B921" s="87"/>
    </row>
    <row r="922" spans="1:2" ht="12.75" hidden="1">
      <c r="A922" s="8"/>
      <c r="B922" s="87"/>
    </row>
    <row r="923" spans="1:2" ht="12.75" hidden="1">
      <c r="A923" s="8"/>
      <c r="B923" s="87"/>
    </row>
    <row r="924" spans="1:2" ht="12.75" hidden="1">
      <c r="A924" s="8"/>
      <c r="B924" s="87"/>
    </row>
    <row r="925" spans="1:2" ht="12.75" hidden="1">
      <c r="A925" s="8"/>
      <c r="B925" s="87"/>
    </row>
    <row r="926" spans="1:2" ht="12.75" hidden="1">
      <c r="A926" s="8"/>
      <c r="B926" s="87"/>
    </row>
    <row r="927" spans="1:2" ht="12.75" hidden="1">
      <c r="A927" s="8"/>
      <c r="B927" s="87"/>
    </row>
    <row r="928" spans="1:2" ht="12.75" hidden="1">
      <c r="A928" s="8"/>
      <c r="B928" s="87"/>
    </row>
    <row r="929" spans="1:2" ht="12.75" hidden="1">
      <c r="A929" s="8"/>
      <c r="B929" s="87"/>
    </row>
    <row r="930" spans="1:2" ht="12.75" hidden="1">
      <c r="A930" s="8"/>
      <c r="B930" s="87"/>
    </row>
    <row r="931" spans="1:2" ht="12.75" hidden="1">
      <c r="A931" s="8"/>
      <c r="B931" s="87"/>
    </row>
    <row r="932" spans="1:2" ht="12.75" hidden="1">
      <c r="A932" s="8"/>
      <c r="B932" s="87"/>
    </row>
    <row r="933" spans="1:2" ht="12.75" hidden="1">
      <c r="A933" s="8"/>
      <c r="B933" s="87"/>
    </row>
    <row r="934" spans="1:2" ht="12.75" hidden="1">
      <c r="A934" s="8"/>
      <c r="B934" s="87"/>
    </row>
    <row r="935" spans="1:2" ht="12.75" hidden="1">
      <c r="A935" s="8"/>
      <c r="B935" s="87"/>
    </row>
    <row r="936" spans="1:2" ht="12.75" hidden="1">
      <c r="A936" s="8"/>
      <c r="B936" s="87"/>
    </row>
    <row r="937" spans="1:2" ht="12.75" hidden="1">
      <c r="A937" s="8"/>
      <c r="B937" s="87"/>
    </row>
    <row r="938" spans="1:2" ht="12.75" hidden="1">
      <c r="A938" s="8"/>
      <c r="B938" s="87"/>
    </row>
    <row r="939" spans="1:2" ht="12.75" hidden="1">
      <c r="A939" s="8"/>
      <c r="B939" s="87"/>
    </row>
    <row r="940" spans="1:2" ht="12.75" hidden="1">
      <c r="A940" s="8"/>
      <c r="B940" s="87"/>
    </row>
    <row r="941" spans="1:2" ht="12.75" hidden="1">
      <c r="A941" s="8"/>
      <c r="B941" s="87"/>
    </row>
    <row r="942" spans="1:2" ht="12.75" hidden="1">
      <c r="A942" s="8"/>
      <c r="B942" s="87"/>
    </row>
    <row r="943" spans="1:2" ht="12.75" hidden="1">
      <c r="A943" s="8"/>
      <c r="B943" s="87"/>
    </row>
    <row r="944" spans="1:2" ht="12.75" hidden="1">
      <c r="A944" s="8"/>
      <c r="B944" s="87"/>
    </row>
    <row r="945" spans="1:2" ht="12.75" hidden="1">
      <c r="A945" s="8"/>
      <c r="B945" s="87"/>
    </row>
    <row r="946" spans="1:2" ht="12.75" hidden="1">
      <c r="A946" s="8"/>
      <c r="B946" s="87"/>
    </row>
    <row r="947" spans="1:2" ht="12.75" hidden="1">
      <c r="A947" s="8"/>
      <c r="B947" s="87"/>
    </row>
    <row r="948" spans="1:2" ht="12.75" hidden="1">
      <c r="A948" s="8"/>
      <c r="B948" s="87"/>
    </row>
    <row r="949" spans="1:2" ht="12.75" hidden="1">
      <c r="A949" s="8"/>
      <c r="B949" s="87"/>
    </row>
    <row r="950" spans="1:2" ht="12.75" hidden="1">
      <c r="A950" s="8"/>
      <c r="B950" s="87"/>
    </row>
    <row r="951" spans="1:2" ht="12.75" hidden="1">
      <c r="A951" s="8"/>
      <c r="B951" s="87"/>
    </row>
    <row r="952" spans="1:2" ht="12.75" hidden="1">
      <c r="A952" s="8"/>
      <c r="B952" s="87"/>
    </row>
    <row r="953" spans="1:2" ht="12.75" hidden="1">
      <c r="A953" s="8"/>
      <c r="B953" s="87"/>
    </row>
    <row r="954" spans="1:2" ht="12.75" hidden="1">
      <c r="A954" s="8"/>
      <c r="B954" s="87"/>
    </row>
    <row r="955" spans="1:2" ht="12.75" hidden="1">
      <c r="A955" s="8"/>
      <c r="B955" s="87"/>
    </row>
    <row r="956" spans="1:2" ht="12.75" hidden="1">
      <c r="A956" s="8"/>
      <c r="B956" s="87"/>
    </row>
    <row r="957" spans="1:2" ht="12.75" hidden="1">
      <c r="A957" s="8"/>
      <c r="B957" s="87"/>
    </row>
    <row r="958" spans="1:2" ht="12.75" hidden="1">
      <c r="A958" s="8"/>
      <c r="B958" s="87"/>
    </row>
    <row r="959" spans="1:2" ht="12.75" hidden="1">
      <c r="A959" s="8"/>
      <c r="B959" s="87"/>
    </row>
    <row r="960" spans="1:2" ht="12.75" hidden="1">
      <c r="A960" s="8"/>
      <c r="B960" s="87"/>
    </row>
    <row r="961" spans="1:2" ht="12.75" hidden="1">
      <c r="A961" s="8"/>
      <c r="B961" s="87"/>
    </row>
    <row r="962" spans="1:2" ht="12.75" hidden="1">
      <c r="A962" s="8"/>
      <c r="B962" s="87"/>
    </row>
    <row r="963" spans="1:2" ht="12.75" hidden="1">
      <c r="A963" s="8"/>
      <c r="B963" s="87"/>
    </row>
    <row r="964" spans="1:2" ht="12.75" hidden="1">
      <c r="A964" s="8"/>
      <c r="B964" s="87"/>
    </row>
    <row r="965" spans="1:2" ht="12.75" hidden="1">
      <c r="A965" s="8"/>
      <c r="B965" s="87"/>
    </row>
    <row r="966" spans="1:2" ht="12.75" hidden="1">
      <c r="A966" s="8"/>
      <c r="B966" s="87"/>
    </row>
    <row r="967" spans="1:2" ht="12.75" hidden="1">
      <c r="A967" s="8"/>
      <c r="B967" s="87"/>
    </row>
    <row r="968" spans="1:2" ht="12.75" hidden="1">
      <c r="A968" s="8"/>
      <c r="B968" s="87"/>
    </row>
    <row r="969" spans="1:2" ht="12.75" hidden="1">
      <c r="A969" s="8"/>
      <c r="B969" s="87"/>
    </row>
    <row r="970" spans="1:2" ht="12.75" hidden="1">
      <c r="A970" s="8"/>
      <c r="B970" s="87"/>
    </row>
    <row r="971" spans="1:2" ht="12.75" hidden="1">
      <c r="A971" s="8"/>
      <c r="B971" s="87"/>
    </row>
    <row r="972" spans="1:2" ht="12.75" hidden="1">
      <c r="A972" s="8"/>
      <c r="B972" s="87"/>
    </row>
    <row r="973" spans="1:2" ht="12.75" hidden="1">
      <c r="A973" s="8"/>
      <c r="B973" s="87"/>
    </row>
    <row r="974" spans="1:2" ht="12.75" hidden="1">
      <c r="A974" s="8"/>
      <c r="B974" s="87"/>
    </row>
    <row r="975" spans="1:2" ht="12.75" hidden="1">
      <c r="A975" s="8"/>
      <c r="B975" s="87"/>
    </row>
    <row r="976" spans="1:2" ht="12.75" hidden="1">
      <c r="A976" s="8"/>
      <c r="B976" s="87"/>
    </row>
    <row r="977" spans="1:2" ht="12.75" hidden="1">
      <c r="A977" s="8"/>
      <c r="B977" s="87"/>
    </row>
    <row r="978" spans="1:2" ht="12.75" hidden="1">
      <c r="A978" s="8"/>
      <c r="B978" s="87"/>
    </row>
    <row r="979" spans="1:2" ht="12.75" hidden="1">
      <c r="A979" s="8"/>
      <c r="B979" s="87"/>
    </row>
    <row r="980" spans="1:2" ht="12.75" hidden="1">
      <c r="A980" s="8"/>
      <c r="B980" s="87"/>
    </row>
    <row r="981" spans="1:2" ht="12.75" hidden="1">
      <c r="A981" s="8"/>
      <c r="B981" s="87"/>
    </row>
    <row r="982" spans="1:2" ht="12.75" hidden="1">
      <c r="A982" s="8"/>
      <c r="B982" s="87"/>
    </row>
    <row r="983" spans="1:2" ht="12.75" hidden="1">
      <c r="A983" s="8"/>
      <c r="B983" s="87"/>
    </row>
    <row r="984" spans="1:2" ht="12.75" hidden="1">
      <c r="A984" s="8"/>
      <c r="B984" s="87"/>
    </row>
    <row r="985" spans="1:2" ht="12.75" hidden="1">
      <c r="A985" s="8"/>
      <c r="B985" s="87"/>
    </row>
    <row r="986" spans="1:2" ht="12.75" hidden="1">
      <c r="A986" s="8"/>
      <c r="B986" s="87"/>
    </row>
    <row r="987" spans="1:2" ht="12.75" hidden="1">
      <c r="A987" s="8"/>
      <c r="B987" s="87"/>
    </row>
    <row r="988" spans="1:2" ht="12.75" hidden="1">
      <c r="A988" s="8"/>
      <c r="B988" s="87"/>
    </row>
    <row r="989" spans="1:2" ht="12.75" hidden="1">
      <c r="A989" s="8"/>
      <c r="B989" s="87"/>
    </row>
    <row r="990" spans="1:2" ht="12.75" hidden="1">
      <c r="A990" s="8"/>
      <c r="B990" s="87"/>
    </row>
    <row r="991" spans="1:2" ht="12.75" hidden="1">
      <c r="A991" s="8"/>
      <c r="B991" s="87"/>
    </row>
    <row r="992" spans="1:2" ht="12.75" hidden="1">
      <c r="A992" s="8"/>
      <c r="B992" s="87"/>
    </row>
    <row r="993" spans="1:3" ht="12.75" hidden="1">
      <c r="A993" s="8"/>
      <c r="B993" s="87"/>
    </row>
    <row r="994" spans="1:3" ht="12.75" hidden="1">
      <c r="A994" s="8"/>
      <c r="B994" s="87"/>
    </row>
    <row r="995" spans="1:3" ht="12.75" hidden="1">
      <c r="A995" s="8"/>
      <c r="B995" s="87"/>
    </row>
    <row r="996" spans="1:3" ht="12.75" hidden="1">
      <c r="A996" s="8"/>
      <c r="B996" s="87"/>
    </row>
    <row r="997" spans="1:3" ht="12.75" hidden="1">
      <c r="A997" s="8"/>
      <c r="B997" s="87"/>
    </row>
    <row r="998" spans="1:3" ht="12.75" hidden="1">
      <c r="A998" s="8"/>
      <c r="B998" s="87"/>
    </row>
    <row r="999" spans="1:3" ht="12.75" hidden="1">
      <c r="A999" s="8"/>
      <c r="B999" s="87"/>
    </row>
    <row r="1000" spans="1:3" ht="12.75" hidden="1">
      <c r="A1000" s="8"/>
      <c r="B1000" s="87"/>
    </row>
    <row r="1001" spans="1:3" ht="15.75" customHeight="1">
      <c r="C1001" s="55"/>
    </row>
    <row r="1002" spans="1:3" ht="15.75" customHeight="1">
      <c r="C1002" s="55"/>
    </row>
    <row r="1003" spans="1:3" ht="15.75" customHeight="1"/>
    <row r="1004" spans="1:3" ht="15.75" customHeight="1"/>
  </sheetData>
  <sheetProtection algorithmName="SHA-512" hashValue="4veuapJInVVKda8TTBJ6mdIx55vTviW44IohtQRn0CQND0ZNdp5mJq1S9LWuJyZmsRxEAAsrZ2L6tIK7c9+JDQ==" saltValue="TeiH3FfexwTtj+7nNbjtfA==" spinCount="100000" sheet="1" objects="1" scenarios="1" selectLockedCells="1"/>
  <protectedRanges>
    <protectedRange algorithmName="SHA-512" hashValue="gAZg5d5kYqursktuzGB74d2GrpcQ4YaavprDRO3iGAvaYqhcKB40qnNQ+moCB+j0V/k4rsqFVKn9ASSJ4Rapfw==" saltValue="WckMgauzLuhLPb/Z5e5eCQ==" spinCount="100000" sqref="B1:Q3" name="Range1"/>
    <protectedRange algorithmName="SHA-512" hashValue="s+nUXGqcmqCM+ebRjylzVxg4aWbWDTaMq/T+RNSnICPXS2FjdrYlg4V0uXIONON/YCB9+J9XM8oXe1mn6oK7iQ==" saltValue="+LY/8tX01uqkzfZBrxuiWA==" spinCount="100000" sqref="K4:M15 O12:Q13" name="Range2"/>
    <protectedRange algorithmName="SHA-512" hashValue="A/ebF7kbiaxqXK7X+xTtv8jWph0Wit1DKi1Ndlr80xIX4isKsTT/NO2wJOuO7wD0u0mM2P4zIeGuxvFjYx0WBQ==" saltValue="EEkxuxrwTXsl6mYj60etAQ==" spinCount="100000" sqref="O5:Q11 O14:Q18" name="Range3"/>
    <protectedRange algorithmName="SHA-512" hashValue="KGC1dnPSagvZZnkEWqp5msrepsPlh0XzNmI8GpUwoJXaRA1huYfyNsYsrq/5SNX6Fyhfz8fUqIDnA7GJVQ+KKg==" saltValue="TGsICT7ADka56vpekqAM/A==" spinCount="100000" sqref="B9:H10" name="Range4"/>
    <protectedRange algorithmName="SHA-512" hashValue="iM6TiK1Z0WfY/jxl2cb5mmXrZGCnm7m7K+kM4tpxWLr5AYONynY3A1+gq44KzOC1Xz28qS+xwEDYyGCtKp3zfg==" saltValue="1qbX0H3A8IGiqt8qTrw1XQ==" spinCount="100000" sqref="A20 H21 G20:G29 B22:C29 J17:M29 H17:I20 H22:I29 D17:F29 G17:G18 B17:C19" name="Range5"/>
    <protectedRange algorithmName="SHA-512" hashValue="iM6TiK1Z0WfY/jxl2cb5mmXrZGCnm7m7K+kM4tpxWLr5AYONynY3A1+gq44KzOC1Xz28qS+xwEDYyGCtKp3zfg==" saltValue="1qbX0H3A8IGiqt8qTrw1XQ==" spinCount="100000" sqref="B21:C21" name="Range5_1"/>
  </protectedRanges>
  <mergeCells count="56">
    <mergeCell ref="B1:E1"/>
    <mergeCell ref="G1:I1"/>
    <mergeCell ref="K1:M1"/>
    <mergeCell ref="O1:Q1"/>
    <mergeCell ref="B2:E2"/>
    <mergeCell ref="G2:J2"/>
    <mergeCell ref="B4:C4"/>
    <mergeCell ref="D4:E4"/>
    <mergeCell ref="G4:H4"/>
    <mergeCell ref="K4:L4"/>
    <mergeCell ref="O4:P4"/>
    <mergeCell ref="B3:C3"/>
    <mergeCell ref="D3:E3"/>
    <mergeCell ref="G3:H3"/>
    <mergeCell ref="K3:L3"/>
    <mergeCell ref="O3:P3"/>
    <mergeCell ref="B5:E5"/>
    <mergeCell ref="G5:J5"/>
    <mergeCell ref="B6:C6"/>
    <mergeCell ref="D6:E6"/>
    <mergeCell ref="G6:H6"/>
    <mergeCell ref="O6:P6"/>
    <mergeCell ref="B7:C7"/>
    <mergeCell ref="D7:E7"/>
    <mergeCell ref="G7:H7"/>
    <mergeCell ref="K7:L7"/>
    <mergeCell ref="O7:P7"/>
    <mergeCell ref="K6:L6"/>
    <mergeCell ref="B8:E8"/>
    <mergeCell ref="G8:J8"/>
    <mergeCell ref="B9:C9"/>
    <mergeCell ref="D9:E9"/>
    <mergeCell ref="G9:H9"/>
    <mergeCell ref="O9:P9"/>
    <mergeCell ref="B10:C10"/>
    <mergeCell ref="D10:E10"/>
    <mergeCell ref="G10:H10"/>
    <mergeCell ref="K10:L10"/>
    <mergeCell ref="O10:P10"/>
    <mergeCell ref="K9:L9"/>
    <mergeCell ref="H15:I15"/>
    <mergeCell ref="H16:I16"/>
    <mergeCell ref="H17:I18"/>
    <mergeCell ref="C24:G24"/>
    <mergeCell ref="B12:C12"/>
    <mergeCell ref="G12:H12"/>
    <mergeCell ref="B19:XFD19"/>
    <mergeCell ref="B20:Q20"/>
    <mergeCell ref="D12:E13"/>
    <mergeCell ref="I12:J13"/>
    <mergeCell ref="K12:L12"/>
    <mergeCell ref="O12:P12"/>
    <mergeCell ref="B13:C13"/>
    <mergeCell ref="G13:H13"/>
    <mergeCell ref="K13:L13"/>
    <mergeCell ref="O13:P1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F894-EE6F-4A83-9D35-36E5C79C6568}">
  <sheetPr codeName="Sheet17"/>
  <dimension ref="A1:L15"/>
  <sheetViews>
    <sheetView showGridLines="0" zoomScaleNormal="100" workbookViewId="0">
      <selection activeCell="A20" sqref="A20"/>
    </sheetView>
  </sheetViews>
  <sheetFormatPr defaultRowHeight="12.75"/>
  <cols>
    <col min="1" max="1" width="22.28515625" customWidth="1"/>
    <col min="2" max="2" width="3.42578125" customWidth="1"/>
    <col min="3" max="3" width="18.85546875" customWidth="1"/>
    <col min="4" max="4" width="4.42578125" customWidth="1"/>
    <col min="5" max="5" width="18.140625" customWidth="1"/>
    <col min="6" max="6" width="3.140625" customWidth="1"/>
    <col min="7" max="7" width="18.42578125" customWidth="1"/>
    <col min="8" max="8" width="1.85546875" customWidth="1"/>
    <col min="9" max="9" width="1.42578125" customWidth="1"/>
  </cols>
  <sheetData>
    <row r="1" spans="1:12" ht="18">
      <c r="A1" s="334" t="s">
        <v>242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</row>
    <row r="2" spans="1:12" ht="9.75" customHeight="1">
      <c r="A2" s="215"/>
      <c r="B2" s="215"/>
      <c r="C2" s="261"/>
      <c r="D2" s="261"/>
      <c r="E2" s="261"/>
      <c r="F2" s="262"/>
      <c r="G2" s="262"/>
      <c r="H2" s="262"/>
      <c r="I2" s="262"/>
      <c r="J2" s="215"/>
      <c r="K2" s="215"/>
      <c r="L2" s="215"/>
    </row>
    <row r="3" spans="1:12" ht="36" customHeight="1" thickBot="1">
      <c r="B3" s="263"/>
      <c r="C3" s="270"/>
      <c r="E3" s="266" t="s">
        <v>244</v>
      </c>
      <c r="F3" s="264"/>
      <c r="G3" s="266" t="s">
        <v>245</v>
      </c>
      <c r="H3" s="264"/>
      <c r="J3" s="335" t="s">
        <v>10</v>
      </c>
      <c r="K3" s="335"/>
      <c r="L3" s="335"/>
    </row>
    <row r="4" spans="1:12" ht="19.5" customHeight="1">
      <c r="C4" s="336">
        <v>1000</v>
      </c>
      <c r="E4" s="338">
        <v>1000</v>
      </c>
      <c r="F4" s="101"/>
      <c r="G4" s="340">
        <v>1080</v>
      </c>
      <c r="H4" s="101"/>
      <c r="I4" s="268"/>
      <c r="J4" s="342">
        <f>G4-E4</f>
        <v>80</v>
      </c>
      <c r="K4" s="343"/>
      <c r="L4" s="344"/>
    </row>
    <row r="5" spans="1:12" ht="19.5" customHeight="1" thickBot="1">
      <c r="C5" s="337"/>
      <c r="E5" s="339"/>
      <c r="G5" s="341"/>
      <c r="I5" s="269"/>
      <c r="J5" s="345"/>
      <c r="K5" s="346"/>
      <c r="L5" s="347"/>
    </row>
    <row r="6" spans="1:12" ht="18.75" customHeight="1" thickBot="1">
      <c r="C6" s="265" t="s">
        <v>28</v>
      </c>
      <c r="E6" s="265" t="s">
        <v>6</v>
      </c>
      <c r="G6" s="267" t="s">
        <v>10</v>
      </c>
      <c r="I6" s="269"/>
      <c r="J6" s="312" t="s">
        <v>9</v>
      </c>
      <c r="K6" s="312"/>
      <c r="L6" s="312"/>
    </row>
    <row r="7" spans="1:12" ht="19.5" customHeight="1">
      <c r="C7" s="313">
        <v>20</v>
      </c>
      <c r="E7" s="315">
        <v>9</v>
      </c>
      <c r="G7" s="317">
        <f>(G4-E4)/E4</f>
        <v>0.08</v>
      </c>
      <c r="J7" s="319">
        <f>E7/G10</f>
        <v>0.47368421052631576</v>
      </c>
      <c r="K7" s="320"/>
      <c r="L7" s="321"/>
    </row>
    <row r="8" spans="1:12" ht="19.5" customHeight="1" thickBot="1">
      <c r="C8" s="314"/>
      <c r="E8" s="316"/>
      <c r="G8" s="318"/>
      <c r="J8" s="322"/>
      <c r="K8" s="323"/>
      <c r="L8" s="324"/>
    </row>
    <row r="9" spans="1:12" ht="20.25" customHeight="1" thickBot="1">
      <c r="C9" s="265" t="s">
        <v>243</v>
      </c>
      <c r="E9" s="265" t="s">
        <v>246</v>
      </c>
      <c r="G9" s="267" t="s">
        <v>247</v>
      </c>
      <c r="J9" s="322"/>
      <c r="K9" s="323"/>
      <c r="L9" s="324"/>
    </row>
    <row r="10" spans="1:12" ht="19.5" customHeight="1">
      <c r="C10" s="328">
        <v>10</v>
      </c>
      <c r="E10" s="330">
        <v>10</v>
      </c>
      <c r="G10" s="332">
        <f>E7+E10</f>
        <v>19</v>
      </c>
      <c r="J10" s="322"/>
      <c r="K10" s="323"/>
      <c r="L10" s="324"/>
    </row>
    <row r="11" spans="1:12" ht="19.5" customHeight="1" thickBot="1">
      <c r="C11" s="329"/>
      <c r="E11" s="331"/>
      <c r="G11" s="333"/>
      <c r="J11" s="325"/>
      <c r="K11" s="326"/>
      <c r="L11" s="327"/>
    </row>
    <row r="12" spans="1:12" ht="6.75" customHeight="1"/>
    <row r="13" spans="1:12" ht="10.5" customHeight="1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</row>
    <row r="14" spans="1:12" ht="19.5" customHeight="1"/>
    <row r="15" spans="1:12" ht="19.5" customHeight="1"/>
  </sheetData>
  <mergeCells count="14">
    <mergeCell ref="A1:L1"/>
    <mergeCell ref="J3:L3"/>
    <mergeCell ref="C4:C5"/>
    <mergeCell ref="E4:E5"/>
    <mergeCell ref="G4:G5"/>
    <mergeCell ref="J4:L5"/>
    <mergeCell ref="J6:L6"/>
    <mergeCell ref="C7:C8"/>
    <mergeCell ref="E7:E8"/>
    <mergeCell ref="G7:G8"/>
    <mergeCell ref="J7:L11"/>
    <mergeCell ref="C10:C11"/>
    <mergeCell ref="E10:E11"/>
    <mergeCell ref="G10:G11"/>
  </mergeCells>
  <conditionalFormatting sqref="J4:L5">
    <cfRule type="cellIs" dxfId="63" priority="1" operator="lessThan">
      <formula>0</formula>
    </cfRule>
    <cfRule type="cellIs" dxfId="62" priority="2" operator="greater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B42"/>
  <sheetViews>
    <sheetView workbookViewId="0">
      <selection sqref="A1:B44"/>
    </sheetView>
  </sheetViews>
  <sheetFormatPr defaultColWidth="8.7109375" defaultRowHeight="12.75"/>
  <cols>
    <col min="1" max="1" width="24.7109375" bestFit="1" customWidth="1"/>
    <col min="2" max="6" width="10.7109375" bestFit="1" customWidth="1"/>
    <col min="7" max="7" width="20.28515625" bestFit="1" customWidth="1"/>
    <col min="8" max="9" width="10.7109375" bestFit="1" customWidth="1"/>
    <col min="10" max="10" width="11.85546875" bestFit="1" customWidth="1"/>
    <col min="11" max="11" width="20.28515625" bestFit="1" customWidth="1"/>
    <col min="12" max="14" width="11.85546875" bestFit="1" customWidth="1"/>
    <col min="15" max="15" width="20.28515625" bestFit="1" customWidth="1"/>
    <col min="16" max="16" width="11.85546875" bestFit="1" customWidth="1"/>
  </cols>
  <sheetData>
    <row r="1" spans="1:2">
      <c r="A1" t="s">
        <v>137</v>
      </c>
      <c r="B1" t="s">
        <v>138</v>
      </c>
    </row>
    <row r="2" spans="1:2">
      <c r="A2" t="s">
        <v>139</v>
      </c>
      <c r="B2" t="s">
        <v>140</v>
      </c>
    </row>
    <row r="3" spans="1:2">
      <c r="A3" t="s">
        <v>141</v>
      </c>
      <c r="B3" t="s">
        <v>142</v>
      </c>
    </row>
    <row r="4" spans="1:2">
      <c r="A4" t="s">
        <v>143</v>
      </c>
      <c r="B4" t="s">
        <v>144</v>
      </c>
    </row>
    <row r="5" spans="1:2">
      <c r="A5" t="s">
        <v>145</v>
      </c>
      <c r="B5" t="s">
        <v>140</v>
      </c>
    </row>
    <row r="6" spans="1:2">
      <c r="A6" t="s">
        <v>146</v>
      </c>
      <c r="B6" t="s">
        <v>147</v>
      </c>
    </row>
    <row r="7" spans="1:2">
      <c r="A7" t="s">
        <v>148</v>
      </c>
      <c r="B7" t="s">
        <v>149</v>
      </c>
    </row>
    <row r="8" spans="1:2">
      <c r="A8" t="s">
        <v>150</v>
      </c>
      <c r="B8" t="s">
        <v>140</v>
      </c>
    </row>
    <row r="9" spans="1:2">
      <c r="A9" t="s">
        <v>151</v>
      </c>
      <c r="B9" t="s">
        <v>152</v>
      </c>
    </row>
    <row r="10" spans="1:2">
      <c r="A10" t="s">
        <v>153</v>
      </c>
      <c r="B10" t="s">
        <v>152</v>
      </c>
    </row>
    <row r="11" spans="1:2">
      <c r="A11" t="s">
        <v>154</v>
      </c>
      <c r="B11" t="s">
        <v>140</v>
      </c>
    </row>
    <row r="12" spans="1:2">
      <c r="A12" t="s">
        <v>155</v>
      </c>
      <c r="B12" t="s">
        <v>140</v>
      </c>
    </row>
    <row r="13" spans="1:2">
      <c r="A13" t="s">
        <v>156</v>
      </c>
      <c r="B13" t="s">
        <v>157</v>
      </c>
    </row>
    <row r="14" spans="1:2">
      <c r="A14" t="s">
        <v>158</v>
      </c>
      <c r="B14" t="s">
        <v>159</v>
      </c>
    </row>
    <row r="15" spans="1:2">
      <c r="A15" t="s">
        <v>160</v>
      </c>
      <c r="B15" t="s">
        <v>140</v>
      </c>
    </row>
    <row r="16" spans="1:2">
      <c r="A16" t="s">
        <v>161</v>
      </c>
      <c r="B16" t="s">
        <v>162</v>
      </c>
    </row>
    <row r="17" spans="1:2">
      <c r="A17" t="s">
        <v>163</v>
      </c>
      <c r="B17" t="s">
        <v>164</v>
      </c>
    </row>
    <row r="18" spans="1:2">
      <c r="A18" t="s">
        <v>165</v>
      </c>
      <c r="B18" t="s">
        <v>140</v>
      </c>
    </row>
    <row r="19" spans="1:2">
      <c r="A19" t="s">
        <v>166</v>
      </c>
      <c r="B19" t="s">
        <v>167</v>
      </c>
    </row>
    <row r="20" spans="1:2">
      <c r="A20" t="s">
        <v>168</v>
      </c>
      <c r="B20" t="s">
        <v>169</v>
      </c>
    </row>
    <row r="21" spans="1:2">
      <c r="A21" t="s">
        <v>170</v>
      </c>
      <c r="B21" t="s">
        <v>140</v>
      </c>
    </row>
    <row r="22" spans="1:2">
      <c r="A22" t="s">
        <v>171</v>
      </c>
      <c r="B22" t="s">
        <v>172</v>
      </c>
    </row>
    <row r="23" spans="1:2">
      <c r="A23" t="s">
        <v>173</v>
      </c>
      <c r="B23" t="s">
        <v>172</v>
      </c>
    </row>
    <row r="24" spans="1:2">
      <c r="A24" t="s">
        <v>174</v>
      </c>
      <c r="B24" t="s">
        <v>140</v>
      </c>
    </row>
    <row r="25" spans="1:2">
      <c r="A25" t="s">
        <v>175</v>
      </c>
      <c r="B25" t="s">
        <v>176</v>
      </c>
    </row>
    <row r="26" spans="1:2">
      <c r="A26" t="s">
        <v>177</v>
      </c>
      <c r="B26" t="s">
        <v>178</v>
      </c>
    </row>
    <row r="27" spans="1:2">
      <c r="A27" t="s">
        <v>179</v>
      </c>
      <c r="B27" t="s">
        <v>140</v>
      </c>
    </row>
    <row r="28" spans="1:2">
      <c r="A28" t="s">
        <v>180</v>
      </c>
      <c r="B28" t="s">
        <v>181</v>
      </c>
    </row>
    <row r="29" spans="1:2">
      <c r="A29" t="s">
        <v>182</v>
      </c>
      <c r="B29" t="s">
        <v>183</v>
      </c>
    </row>
    <row r="30" spans="1:2">
      <c r="A30" t="s">
        <v>184</v>
      </c>
      <c r="B30" t="s">
        <v>140</v>
      </c>
    </row>
    <row r="31" spans="1:2">
      <c r="A31" t="s">
        <v>185</v>
      </c>
      <c r="B31" t="s">
        <v>186</v>
      </c>
    </row>
    <row r="32" spans="1:2">
      <c r="A32" t="s">
        <v>187</v>
      </c>
      <c r="B32" t="s">
        <v>186</v>
      </c>
    </row>
    <row r="33" spans="1:2">
      <c r="A33" t="s">
        <v>188</v>
      </c>
      <c r="B33" t="s">
        <v>140</v>
      </c>
    </row>
    <row r="34" spans="1:2">
      <c r="A34" t="s">
        <v>189</v>
      </c>
      <c r="B34" t="s">
        <v>190</v>
      </c>
    </row>
    <row r="35" spans="1:2">
      <c r="A35" t="s">
        <v>191</v>
      </c>
      <c r="B35" t="s">
        <v>190</v>
      </c>
    </row>
    <row r="36" spans="1:2">
      <c r="A36" t="s">
        <v>192</v>
      </c>
      <c r="B36" t="s">
        <v>140</v>
      </c>
    </row>
    <row r="37" spans="1:2">
      <c r="A37" t="s">
        <v>193</v>
      </c>
      <c r="B37" t="s">
        <v>194</v>
      </c>
    </row>
    <row r="38" spans="1:2">
      <c r="A38" t="s">
        <v>195</v>
      </c>
      <c r="B38" t="s">
        <v>194</v>
      </c>
    </row>
    <row r="39" spans="1:2">
      <c r="A39" t="s">
        <v>196</v>
      </c>
      <c r="B39" t="s">
        <v>197</v>
      </c>
    </row>
    <row r="40" spans="1:2">
      <c r="A40" t="s">
        <v>198</v>
      </c>
      <c r="B40" t="s">
        <v>140</v>
      </c>
    </row>
    <row r="41" spans="1:2">
      <c r="A41" t="s">
        <v>199</v>
      </c>
      <c r="B41" t="s">
        <v>200</v>
      </c>
    </row>
    <row r="42" spans="1:2">
      <c r="A42" t="s">
        <v>201</v>
      </c>
      <c r="B42" t="s">
        <v>202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B14"/>
  <sheetViews>
    <sheetView workbookViewId="0">
      <selection sqref="A1:B1"/>
    </sheetView>
  </sheetViews>
  <sheetFormatPr defaultColWidth="8.7109375" defaultRowHeight="12.75"/>
  <cols>
    <col min="1" max="1" width="21.7109375" bestFit="1" customWidth="1"/>
    <col min="2" max="6" width="10.7109375" bestFit="1" customWidth="1"/>
    <col min="7" max="7" width="16" bestFit="1" customWidth="1"/>
    <col min="8" max="9" width="10.7109375" bestFit="1" customWidth="1"/>
    <col min="10" max="10" width="11.85546875" bestFit="1" customWidth="1"/>
    <col min="11" max="11" width="16" bestFit="1" customWidth="1"/>
    <col min="12" max="14" width="11.85546875" bestFit="1" customWidth="1"/>
    <col min="15" max="15" width="16" bestFit="1" customWidth="1"/>
    <col min="16" max="16" width="11.85546875" bestFit="1" customWidth="1"/>
  </cols>
  <sheetData>
    <row r="1" spans="1:2">
      <c r="A1" t="s">
        <v>137</v>
      </c>
      <c r="B1" t="s">
        <v>138</v>
      </c>
    </row>
    <row r="2" spans="1:2">
      <c r="A2" t="s">
        <v>139</v>
      </c>
    </row>
    <row r="3" spans="1:2">
      <c r="A3" t="s">
        <v>203</v>
      </c>
      <c r="B3" t="s">
        <v>204</v>
      </c>
    </row>
    <row r="4" spans="1:2">
      <c r="A4" t="s">
        <v>205</v>
      </c>
      <c r="B4" t="s">
        <v>206</v>
      </c>
    </row>
    <row r="5" spans="1:2">
      <c r="A5" t="s">
        <v>207</v>
      </c>
      <c r="B5" t="s">
        <v>208</v>
      </c>
    </row>
    <row r="6" spans="1:2">
      <c r="A6" t="s">
        <v>145</v>
      </c>
    </row>
    <row r="7" spans="1:2">
      <c r="A7" t="s">
        <v>203</v>
      </c>
      <c r="B7" t="s">
        <v>204</v>
      </c>
    </row>
    <row r="8" spans="1:2">
      <c r="A8" t="s">
        <v>209</v>
      </c>
      <c r="B8" t="s">
        <v>210</v>
      </c>
    </row>
    <row r="9" spans="1:2">
      <c r="A9" t="s">
        <v>150</v>
      </c>
    </row>
    <row r="10" spans="1:2">
      <c r="A10" t="s">
        <v>203</v>
      </c>
      <c r="B10" t="s">
        <v>204</v>
      </c>
    </row>
    <row r="11" spans="1:2">
      <c r="A11" t="s">
        <v>211</v>
      </c>
      <c r="B11" t="s">
        <v>212</v>
      </c>
    </row>
    <row r="12" spans="1:2">
      <c r="A12" t="s">
        <v>179</v>
      </c>
    </row>
    <row r="13" spans="1:2">
      <c r="A13" t="s">
        <v>203</v>
      </c>
      <c r="B13" t="s">
        <v>204</v>
      </c>
    </row>
    <row r="14" spans="1:2">
      <c r="A14" t="s">
        <v>213</v>
      </c>
      <c r="B14" t="s">
        <v>214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2E9D-3CB7-412E-BC3E-B05F3BA95D25}">
  <sheetPr codeName="Sheet16">
    <tabColor theme="5"/>
  </sheetPr>
  <dimension ref="A1:AA167"/>
  <sheetViews>
    <sheetView showGridLines="0" zoomScale="110" zoomScaleNormal="110" workbookViewId="0">
      <selection activeCell="C16" sqref="C16"/>
    </sheetView>
  </sheetViews>
  <sheetFormatPr defaultColWidth="0" defaultRowHeight="12.75" zeroHeight="1"/>
  <cols>
    <col min="1" max="1" width="22.28515625" customWidth="1"/>
    <col min="2" max="2" width="3.42578125" customWidth="1"/>
    <col min="3" max="3" width="18.85546875" customWidth="1"/>
    <col min="4" max="4" width="4.42578125" customWidth="1"/>
    <col min="5" max="5" width="18.140625" customWidth="1"/>
    <col min="6" max="6" width="3.140625" customWidth="1"/>
    <col min="7" max="7" width="18.42578125" customWidth="1"/>
    <col min="8" max="8" width="1.85546875" customWidth="1"/>
    <col min="9" max="9" width="1.42578125" customWidth="1"/>
    <col min="10" max="12" width="9.140625" customWidth="1"/>
    <col min="13" max="13" width="0.7109375" style="101" customWidth="1"/>
    <col min="14" max="14" width="1.140625" customWidth="1"/>
    <col min="15" max="27" width="9.140625" customWidth="1"/>
    <col min="28" max="16384" width="9.140625" hidden="1"/>
  </cols>
  <sheetData>
    <row r="1" spans="1:27" ht="18">
      <c r="A1" s="334" t="s">
        <v>242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54" t="s">
        <v>248</v>
      </c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</row>
    <row r="2" spans="1:27" ht="9.75" customHeight="1">
      <c r="A2" s="215"/>
      <c r="B2" s="215"/>
      <c r="C2" s="261"/>
      <c r="D2" s="261"/>
      <c r="E2" s="261"/>
      <c r="F2" s="262"/>
      <c r="G2" s="262"/>
      <c r="H2" s="262"/>
      <c r="I2" s="262"/>
      <c r="J2" s="215"/>
      <c r="K2" s="215"/>
      <c r="L2" s="21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</row>
    <row r="3" spans="1:27" ht="36" customHeight="1" thickBot="1">
      <c r="B3" s="263"/>
      <c r="C3" s="266"/>
      <c r="E3" s="266" t="s">
        <v>244</v>
      </c>
      <c r="F3" s="264"/>
      <c r="G3" s="266" t="s">
        <v>245</v>
      </c>
      <c r="H3" s="264"/>
      <c r="J3" s="335" t="s">
        <v>10</v>
      </c>
      <c r="K3" s="335"/>
      <c r="L3" s="335"/>
      <c r="N3" s="215"/>
    </row>
    <row r="4" spans="1:27" ht="19.5" customHeight="1">
      <c r="C4" s="336">
        <v>1000</v>
      </c>
      <c r="E4" s="338">
        <v>1000</v>
      </c>
      <c r="F4" s="101"/>
      <c r="G4" s="340">
        <v>1030</v>
      </c>
      <c r="H4" s="101"/>
      <c r="I4" s="268"/>
      <c r="J4" s="342">
        <f>G4-E4</f>
        <v>30</v>
      </c>
      <c r="K4" s="343"/>
      <c r="L4" s="344"/>
      <c r="M4" s="273"/>
      <c r="N4" s="215"/>
      <c r="R4" s="272"/>
      <c r="W4" s="272"/>
    </row>
    <row r="5" spans="1:27" ht="19.5" customHeight="1" thickBot="1">
      <c r="C5" s="337"/>
      <c r="E5" s="339"/>
      <c r="G5" s="341"/>
      <c r="I5" s="269"/>
      <c r="J5" s="345"/>
      <c r="K5" s="346"/>
      <c r="L5" s="347"/>
      <c r="N5" s="215"/>
    </row>
    <row r="6" spans="1:27" ht="18.75" customHeight="1" thickBot="1">
      <c r="C6" s="265" t="s">
        <v>28</v>
      </c>
      <c r="E6" s="265" t="s">
        <v>6</v>
      </c>
      <c r="G6" s="267" t="s">
        <v>10</v>
      </c>
      <c r="I6" s="269"/>
      <c r="J6" s="312" t="s">
        <v>9</v>
      </c>
      <c r="K6" s="312"/>
      <c r="L6" s="312"/>
      <c r="N6" s="215"/>
    </row>
    <row r="7" spans="1:27" ht="19.5" customHeight="1">
      <c r="C7" s="313">
        <v>30</v>
      </c>
      <c r="E7" s="315">
        <v>1</v>
      </c>
      <c r="G7" s="365">
        <f>(G4-E4)/E4</f>
        <v>0.03</v>
      </c>
      <c r="J7" s="356">
        <f>E7/G10</f>
        <v>1</v>
      </c>
      <c r="K7" s="357"/>
      <c r="L7" s="358"/>
      <c r="N7" s="215"/>
    </row>
    <row r="8" spans="1:27" ht="19.5" customHeight="1" thickBot="1">
      <c r="C8" s="314"/>
      <c r="E8" s="316"/>
      <c r="G8" s="366"/>
      <c r="J8" s="359"/>
      <c r="K8" s="360"/>
      <c r="L8" s="361"/>
      <c r="N8" s="215"/>
    </row>
    <row r="9" spans="1:27" ht="20.25" customHeight="1" thickBot="1">
      <c r="C9" s="265" t="s">
        <v>243</v>
      </c>
      <c r="E9" s="265" t="s">
        <v>246</v>
      </c>
      <c r="G9" s="267" t="s">
        <v>247</v>
      </c>
      <c r="J9" s="359"/>
      <c r="K9" s="360"/>
      <c r="L9" s="361"/>
      <c r="N9" s="215"/>
    </row>
    <row r="10" spans="1:27" ht="19.5" customHeight="1">
      <c r="C10" s="328">
        <v>10</v>
      </c>
      <c r="E10" s="330">
        <v>0</v>
      </c>
      <c r="G10" s="332">
        <f>E7+E10+E13</f>
        <v>1</v>
      </c>
      <c r="J10" s="359"/>
      <c r="K10" s="360"/>
      <c r="L10" s="361"/>
      <c r="N10" s="215"/>
    </row>
    <row r="11" spans="1:27" ht="19.5" customHeight="1" thickBot="1">
      <c r="C11" s="329"/>
      <c r="E11" s="331"/>
      <c r="G11" s="333"/>
      <c r="J11" s="362"/>
      <c r="K11" s="363"/>
      <c r="L11" s="364"/>
      <c r="N11" s="215"/>
    </row>
    <row r="12" spans="1:27" ht="21.75" customHeight="1" thickBot="1">
      <c r="C12" s="267" t="s">
        <v>250</v>
      </c>
      <c r="E12" s="265" t="s">
        <v>249</v>
      </c>
      <c r="G12" s="267" t="s">
        <v>251</v>
      </c>
      <c r="N12" s="215"/>
    </row>
    <row r="13" spans="1:27" ht="18.75" customHeight="1">
      <c r="A13" s="101"/>
      <c r="B13" s="101"/>
      <c r="C13" s="350">
        <f>Sheet2!I4</f>
        <v>1</v>
      </c>
      <c r="D13" s="101"/>
      <c r="E13" s="348">
        <v>0</v>
      </c>
      <c r="F13" s="101"/>
      <c r="G13" s="352">
        <f>Sheet2!J4</f>
        <v>0</v>
      </c>
      <c r="H13" s="101"/>
      <c r="I13" s="101"/>
      <c r="J13" s="101"/>
      <c r="K13" s="101"/>
      <c r="L13" s="101"/>
      <c r="N13" s="215"/>
    </row>
    <row r="14" spans="1:27" ht="19.5" customHeight="1" thickBot="1">
      <c r="C14" s="351"/>
      <c r="E14" s="349"/>
      <c r="G14" s="353"/>
      <c r="N14" s="215"/>
    </row>
    <row r="15" spans="1:27" ht="24.75" customHeight="1">
      <c r="N15" s="215"/>
    </row>
    <row r="16" spans="1:27" ht="24.75" customHeight="1">
      <c r="N16" s="215"/>
    </row>
    <row r="17" spans="14:14" ht="24.75" customHeight="1">
      <c r="N17" s="215"/>
    </row>
    <row r="18" spans="14:14" ht="24.75" customHeight="1">
      <c r="N18" s="215"/>
    </row>
    <row r="19" spans="14:14" ht="24.75" hidden="1" customHeight="1">
      <c r="N19" s="215"/>
    </row>
    <row r="20" spans="14:14" ht="24.75" hidden="1" customHeight="1">
      <c r="N20" s="215"/>
    </row>
    <row r="21" spans="14:14" ht="24.75" hidden="1" customHeight="1">
      <c r="N21" s="215"/>
    </row>
    <row r="22" spans="14:14" ht="24.75" hidden="1" customHeight="1">
      <c r="N22" s="215"/>
    </row>
    <row r="23" spans="14:14" ht="24.75" hidden="1" customHeight="1">
      <c r="N23" s="215"/>
    </row>
    <row r="24" spans="14:14" ht="24.75" hidden="1" customHeight="1">
      <c r="N24" s="215"/>
    </row>
    <row r="25" spans="14:14" ht="24.75" hidden="1" customHeight="1">
      <c r="N25" s="215"/>
    </row>
    <row r="26" spans="14:14" ht="24.75" hidden="1" customHeight="1">
      <c r="N26" s="215"/>
    </row>
    <row r="27" spans="14:14" ht="24.75" hidden="1" customHeight="1">
      <c r="N27" s="215"/>
    </row>
    <row r="28" spans="14:14" ht="24.75" hidden="1" customHeight="1">
      <c r="N28" s="215"/>
    </row>
    <row r="29" spans="14:14" ht="24.75" hidden="1" customHeight="1">
      <c r="N29" s="215"/>
    </row>
    <row r="30" spans="14:14" ht="24.75" hidden="1" customHeight="1">
      <c r="N30" s="215"/>
    </row>
    <row r="31" spans="14:14" ht="24.75" hidden="1" customHeight="1">
      <c r="N31" s="215"/>
    </row>
    <row r="32" spans="14:14" ht="24.75" hidden="1" customHeight="1">
      <c r="N32" s="215"/>
    </row>
    <row r="33" spans="14:14" ht="24.75" hidden="1" customHeight="1">
      <c r="N33" s="215"/>
    </row>
    <row r="34" spans="14:14" ht="24.75" hidden="1" customHeight="1">
      <c r="N34" s="215"/>
    </row>
    <row r="35" spans="14:14" ht="24.75" hidden="1" customHeight="1">
      <c r="N35" s="215"/>
    </row>
    <row r="36" spans="14:14" ht="24.75" hidden="1" customHeight="1">
      <c r="N36" s="215"/>
    </row>
    <row r="37" spans="14:14" ht="24.75" hidden="1" customHeight="1">
      <c r="N37" s="215"/>
    </row>
    <row r="38" spans="14:14" ht="24.75" hidden="1" customHeight="1">
      <c r="N38" s="215"/>
    </row>
    <row r="39" spans="14:14" ht="24.75" hidden="1" customHeight="1">
      <c r="N39" s="215"/>
    </row>
    <row r="40" spans="14:14" ht="24.75" hidden="1" customHeight="1">
      <c r="N40" s="215"/>
    </row>
    <row r="41" spans="14:14" ht="24.75" hidden="1" customHeight="1">
      <c r="N41" s="215"/>
    </row>
    <row r="42" spans="14:14" ht="24.75" hidden="1" customHeight="1">
      <c r="N42" s="215"/>
    </row>
    <row r="43" spans="14:14" ht="24.75" hidden="1" customHeight="1">
      <c r="N43" s="215"/>
    </row>
    <row r="44" spans="14:14" ht="24.75" hidden="1" customHeight="1">
      <c r="N44" s="215"/>
    </row>
    <row r="45" spans="14:14" ht="24.75" hidden="1" customHeight="1">
      <c r="N45" s="215"/>
    </row>
    <row r="46" spans="14:14" ht="24.75" hidden="1" customHeight="1">
      <c r="N46" s="215"/>
    </row>
    <row r="47" spans="14:14" ht="24.75" hidden="1" customHeight="1">
      <c r="N47" s="215"/>
    </row>
    <row r="48" spans="14:14" ht="24.75" hidden="1" customHeight="1">
      <c r="N48" s="215"/>
    </row>
    <row r="49" spans="14:14" ht="24.75" hidden="1" customHeight="1">
      <c r="N49" s="215"/>
    </row>
    <row r="50" spans="14:14" ht="24.75" hidden="1" customHeight="1">
      <c r="N50" s="215"/>
    </row>
    <row r="51" spans="14:14" ht="24.75" hidden="1" customHeight="1">
      <c r="N51" s="215"/>
    </row>
    <row r="52" spans="14:14" ht="24.75" hidden="1" customHeight="1">
      <c r="N52" s="215"/>
    </row>
    <row r="53" spans="14:14" ht="24.75" hidden="1" customHeight="1">
      <c r="N53" s="215"/>
    </row>
    <row r="54" spans="14:14" ht="24.75" hidden="1" customHeight="1">
      <c r="N54" s="215"/>
    </row>
    <row r="55" spans="14:14" ht="24.75" hidden="1" customHeight="1">
      <c r="N55" s="215"/>
    </row>
    <row r="56" spans="14:14" ht="24.75" hidden="1" customHeight="1">
      <c r="N56" s="215"/>
    </row>
    <row r="57" spans="14:14" ht="24.75" hidden="1" customHeight="1">
      <c r="N57" s="215"/>
    </row>
    <row r="58" spans="14:14" ht="24.75" hidden="1" customHeight="1">
      <c r="N58" s="215"/>
    </row>
    <row r="59" spans="14:14" ht="24.75" hidden="1" customHeight="1">
      <c r="N59" s="215"/>
    </row>
    <row r="60" spans="14:14" ht="24.75" hidden="1" customHeight="1">
      <c r="N60" s="215"/>
    </row>
    <row r="61" spans="14:14" ht="24.75" hidden="1" customHeight="1">
      <c r="N61" s="215"/>
    </row>
    <row r="62" spans="14:14" ht="24.75" hidden="1" customHeight="1"/>
    <row r="63" spans="14:14" ht="24.75" hidden="1" customHeight="1"/>
    <row r="64" spans="14:14" ht="24.75" hidden="1" customHeight="1"/>
    <row r="65" ht="24.75" hidden="1" customHeight="1"/>
    <row r="66" ht="24.75" hidden="1" customHeight="1"/>
    <row r="67" ht="24.75" hidden="1" customHeight="1"/>
    <row r="68" ht="24.75" hidden="1" customHeight="1"/>
    <row r="69" ht="24.75" hidden="1" customHeight="1"/>
    <row r="70" ht="24.75" hidden="1" customHeight="1"/>
    <row r="71" ht="24.75" hidden="1" customHeight="1"/>
    <row r="72" ht="24.75" hidden="1" customHeight="1"/>
    <row r="73" ht="24.75" hidden="1" customHeight="1"/>
    <row r="74" ht="24.75" hidden="1" customHeight="1"/>
    <row r="75" ht="24.75" hidden="1" customHeight="1"/>
    <row r="76" ht="24.75" hidden="1" customHeight="1"/>
    <row r="77" ht="24.75" hidden="1" customHeight="1"/>
    <row r="78" ht="24.75" hidden="1" customHeight="1"/>
    <row r="79" ht="24.75" hidden="1" customHeight="1"/>
    <row r="80" ht="24.75" hidden="1" customHeight="1"/>
    <row r="81" ht="24.75" hidden="1" customHeight="1"/>
    <row r="82" ht="24.75" hidden="1" customHeight="1"/>
    <row r="83" ht="24.75" hidden="1" customHeight="1"/>
    <row r="84" ht="24.75" hidden="1" customHeight="1"/>
    <row r="85" ht="24.75" hidden="1" customHeight="1"/>
    <row r="86" ht="24.75" hidden="1" customHeight="1"/>
    <row r="87" ht="24.75" hidden="1" customHeight="1"/>
    <row r="88" ht="24.75" hidden="1" customHeight="1"/>
    <row r="89" ht="24.75" hidden="1" customHeight="1"/>
    <row r="90" ht="24.75" hidden="1" customHeight="1"/>
    <row r="91" ht="24.75" hidden="1" customHeight="1"/>
    <row r="92" ht="24.75" hidden="1" customHeight="1"/>
    <row r="93" ht="24.75" hidden="1" customHeight="1"/>
    <row r="94" ht="24.75" hidden="1" customHeight="1"/>
    <row r="95" ht="24.75" hidden="1" customHeight="1"/>
    <row r="96" ht="24.75" hidden="1" customHeight="1"/>
    <row r="97" ht="24.75" hidden="1" customHeight="1"/>
    <row r="98" ht="24.75" hidden="1" customHeight="1"/>
    <row r="99" ht="24.75" hidden="1" customHeight="1"/>
    <row r="100" ht="24.75" hidden="1" customHeight="1"/>
    <row r="101" ht="24.75" hidden="1" customHeight="1"/>
    <row r="102" ht="24.75" hidden="1" customHeight="1"/>
    <row r="103" ht="24.75" hidden="1" customHeight="1"/>
    <row r="104" ht="24.75" hidden="1" customHeight="1"/>
    <row r="105" ht="24.75" hidden="1" customHeight="1"/>
    <row r="106" ht="24.75" hidden="1" customHeight="1"/>
    <row r="107" ht="24.75" hidden="1" customHeight="1"/>
    <row r="108" ht="24.75" hidden="1" customHeight="1"/>
    <row r="109" ht="24.75" hidden="1" customHeight="1"/>
    <row r="110" ht="24.75" hidden="1" customHeight="1"/>
    <row r="111" ht="24.75" hidden="1" customHeight="1"/>
    <row r="112" ht="24.75" hidden="1" customHeight="1"/>
    <row r="113" ht="24.75" hidden="1" customHeight="1"/>
    <row r="114" ht="24.75" hidden="1" customHeight="1"/>
    <row r="115" ht="24.75" hidden="1" customHeight="1"/>
    <row r="116" ht="24.75" hidden="1" customHeight="1"/>
    <row r="117" ht="24.75" hidden="1" customHeight="1"/>
    <row r="118" ht="24.75" hidden="1" customHeight="1"/>
    <row r="119" ht="24.75" hidden="1" customHeight="1"/>
    <row r="120" ht="24.75" hidden="1" customHeight="1"/>
    <row r="121" ht="24.75" hidden="1" customHeight="1"/>
    <row r="122" ht="24.75" hidden="1" customHeight="1"/>
    <row r="123" ht="24.75" hidden="1" customHeight="1"/>
    <row r="124" ht="24.75" hidden="1" customHeight="1"/>
    <row r="125" ht="24.75" hidden="1" customHeight="1"/>
    <row r="126" ht="24.75" hidden="1" customHeight="1"/>
    <row r="127" ht="24.75" hidden="1" customHeight="1"/>
    <row r="128" ht="24.75" hidden="1" customHeight="1"/>
    <row r="129" ht="24.75" hidden="1" customHeight="1"/>
    <row r="130" ht="24.75" hidden="1" customHeight="1"/>
    <row r="131" ht="24.75" hidden="1" customHeight="1"/>
    <row r="132" ht="24.75" hidden="1" customHeight="1"/>
    <row r="133" ht="24.75" hidden="1" customHeight="1"/>
    <row r="134" ht="24.75" hidden="1" customHeight="1"/>
    <row r="135" ht="24.75" hidden="1" customHeight="1"/>
    <row r="136" ht="24.75" hidden="1" customHeight="1"/>
    <row r="137" ht="24.75" hidden="1" customHeight="1"/>
    <row r="138" ht="24.75" hidden="1" customHeight="1"/>
    <row r="139" ht="24.75" hidden="1" customHeight="1"/>
    <row r="140" ht="24.75" hidden="1" customHeight="1"/>
    <row r="141" ht="24.75" hidden="1" customHeight="1"/>
    <row r="142" ht="24.75" hidden="1" customHeight="1"/>
    <row r="143" ht="24.75" hidden="1" customHeight="1"/>
    <row r="144" ht="24.75" hidden="1" customHeight="1"/>
    <row r="145" ht="24.75" hidden="1" customHeight="1"/>
    <row r="146" ht="24.75" hidden="1" customHeight="1"/>
    <row r="147" ht="24.75" hidden="1" customHeight="1"/>
    <row r="148" ht="24.75" hidden="1" customHeight="1"/>
    <row r="149" ht="24.75" hidden="1" customHeight="1"/>
    <row r="150" ht="24.75" hidden="1" customHeight="1"/>
    <row r="151" ht="24.75" hidden="1" customHeight="1"/>
    <row r="152" ht="24.75" hidden="1" customHeight="1"/>
    <row r="153" ht="24.75" hidden="1" customHeight="1"/>
    <row r="154" ht="24.75" hidden="1" customHeight="1"/>
    <row r="155" ht="24.75" hidden="1" customHeight="1"/>
    <row r="156" ht="24.75" hidden="1" customHeight="1"/>
    <row r="157" ht="24.75" hidden="1" customHeight="1"/>
    <row r="158" ht="24.75" hidden="1" customHeight="1"/>
    <row r="159" ht="24.75" hidden="1" customHeight="1"/>
    <row r="160" ht="24.75" hidden="1" customHeight="1"/>
    <row r="161" ht="24.75" hidden="1" customHeight="1"/>
    <row r="162" ht="24.75" hidden="1" customHeight="1"/>
    <row r="163" ht="24.75" hidden="1" customHeight="1"/>
    <row r="164" ht="24.75" hidden="1" customHeight="1"/>
    <row r="165" ht="24.75" hidden="1" customHeight="1"/>
    <row r="166" ht="24.75" hidden="1" customHeight="1"/>
    <row r="167" ht="24.75" hidden="1" customHeight="1"/>
  </sheetData>
  <mergeCells count="19">
    <mergeCell ref="M1:AA1"/>
    <mergeCell ref="M2:AA2"/>
    <mergeCell ref="J7:L11"/>
    <mergeCell ref="A1:L1"/>
    <mergeCell ref="C4:C5"/>
    <mergeCell ref="C7:C8"/>
    <mergeCell ref="C10:C11"/>
    <mergeCell ref="E4:E5"/>
    <mergeCell ref="E7:E8"/>
    <mergeCell ref="E10:E11"/>
    <mergeCell ref="G4:G5"/>
    <mergeCell ref="G7:G8"/>
    <mergeCell ref="J3:L3"/>
    <mergeCell ref="G10:G11"/>
    <mergeCell ref="J6:L6"/>
    <mergeCell ref="J4:L5"/>
    <mergeCell ref="E13:E14"/>
    <mergeCell ref="C13:C14"/>
    <mergeCell ref="G13:G14"/>
  </mergeCells>
  <conditionalFormatting sqref="J4:L5">
    <cfRule type="cellIs" dxfId="61" priority="1" operator="lessThan">
      <formula>0</formula>
    </cfRule>
    <cfRule type="cellIs" dxfId="60" priority="2" operator="greater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7C3D-BB58-4C52-9994-CE6B810A8C6D}">
  <sheetPr codeName="Sheet18"/>
  <dimension ref="A2:J133"/>
  <sheetViews>
    <sheetView workbookViewId="0">
      <selection activeCell="I4" sqref="I4"/>
    </sheetView>
  </sheetViews>
  <sheetFormatPr defaultRowHeight="12.75"/>
  <cols>
    <col min="1" max="1" width="15.5703125" customWidth="1"/>
  </cols>
  <sheetData>
    <row r="2" spans="1:10">
      <c r="A2" s="271">
        <v>1000</v>
      </c>
      <c r="B2" t="s">
        <v>252</v>
      </c>
      <c r="C2">
        <v>1</v>
      </c>
    </row>
    <row r="3" spans="1:10">
      <c r="A3" s="271">
        <v>1030</v>
      </c>
      <c r="C3">
        <f t="shared" ref="C3:C67" si="0">IF(B3=B2,C2+1,1)</f>
        <v>1</v>
      </c>
      <c r="I3" s="275" t="s">
        <v>252</v>
      </c>
      <c r="J3" s="275" t="s">
        <v>253</v>
      </c>
    </row>
    <row r="4" spans="1:10">
      <c r="A4" s="271"/>
      <c r="C4">
        <f t="shared" si="0"/>
        <v>2</v>
      </c>
      <c r="E4">
        <v>0</v>
      </c>
      <c r="G4">
        <v>0</v>
      </c>
      <c r="I4" s="274" cm="1">
        <f t="array" ref="I4">MAX(IF(B2:B121=I3,C2:C121))</f>
        <v>1</v>
      </c>
      <c r="J4" s="274" cm="1">
        <f t="array" ref="J4">MAX(IF(B2:B121=J3,C2:C121))</f>
        <v>0</v>
      </c>
    </row>
    <row r="5" spans="1:10">
      <c r="A5" s="271"/>
      <c r="C5">
        <f t="shared" si="0"/>
        <v>3</v>
      </c>
    </row>
    <row r="6" spans="1:10">
      <c r="A6" s="271"/>
      <c r="C6">
        <f t="shared" si="0"/>
        <v>4</v>
      </c>
    </row>
    <row r="7" spans="1:10">
      <c r="A7" s="271"/>
      <c r="C7">
        <f t="shared" si="0"/>
        <v>5</v>
      </c>
      <c r="E7">
        <v>0</v>
      </c>
    </row>
    <row r="8" spans="1:10">
      <c r="A8" s="271"/>
      <c r="C8">
        <f t="shared" si="0"/>
        <v>6</v>
      </c>
    </row>
    <row r="9" spans="1:10">
      <c r="A9" s="271"/>
      <c r="C9">
        <f t="shared" si="0"/>
        <v>7</v>
      </c>
    </row>
    <row r="10" spans="1:10">
      <c r="A10" s="271"/>
      <c r="C10">
        <f t="shared" si="0"/>
        <v>8</v>
      </c>
      <c r="E10">
        <v>0</v>
      </c>
    </row>
    <row r="11" spans="1:10">
      <c r="A11" s="271"/>
      <c r="C11">
        <f t="shared" si="0"/>
        <v>9</v>
      </c>
    </row>
    <row r="12" spans="1:10">
      <c r="A12" s="271"/>
      <c r="C12">
        <f t="shared" si="0"/>
        <v>10</v>
      </c>
      <c r="E12">
        <f>COUNTIF(B1:B33, "LOSS")</f>
        <v>0</v>
      </c>
    </row>
    <row r="13" spans="1:10">
      <c r="A13" s="271"/>
      <c r="C13">
        <f t="shared" si="0"/>
        <v>11</v>
      </c>
      <c r="E13">
        <v>0</v>
      </c>
      <c r="G13">
        <v>0</v>
      </c>
    </row>
    <row r="14" spans="1:10">
      <c r="A14" s="271"/>
      <c r="C14">
        <f t="shared" si="0"/>
        <v>12</v>
      </c>
    </row>
    <row r="15" spans="1:10">
      <c r="A15" s="271"/>
      <c r="C15">
        <f t="shared" si="0"/>
        <v>13</v>
      </c>
    </row>
    <row r="16" spans="1:10">
      <c r="A16" s="271"/>
      <c r="C16">
        <f t="shared" si="0"/>
        <v>14</v>
      </c>
    </row>
    <row r="17" spans="1:3">
      <c r="A17" s="271"/>
      <c r="C17">
        <f t="shared" si="0"/>
        <v>15</v>
      </c>
    </row>
    <row r="18" spans="1:3">
      <c r="A18" s="271"/>
      <c r="C18">
        <f t="shared" si="0"/>
        <v>16</v>
      </c>
    </row>
    <row r="19" spans="1:3">
      <c r="A19" s="271"/>
      <c r="C19">
        <f t="shared" si="0"/>
        <v>17</v>
      </c>
    </row>
    <row r="20" spans="1:3">
      <c r="A20" s="271"/>
      <c r="C20">
        <f t="shared" si="0"/>
        <v>18</v>
      </c>
    </row>
    <row r="21" spans="1:3">
      <c r="A21" s="271"/>
      <c r="C21">
        <f t="shared" si="0"/>
        <v>19</v>
      </c>
    </row>
    <row r="22" spans="1:3">
      <c r="A22" s="271"/>
      <c r="C22">
        <f t="shared" si="0"/>
        <v>20</v>
      </c>
    </row>
    <row r="23" spans="1:3">
      <c r="A23" s="271"/>
      <c r="C23">
        <f t="shared" si="0"/>
        <v>21</v>
      </c>
    </row>
    <row r="24" spans="1:3">
      <c r="A24" s="271"/>
      <c r="C24">
        <f t="shared" si="0"/>
        <v>22</v>
      </c>
    </row>
    <row r="25" spans="1:3">
      <c r="A25" s="271"/>
      <c r="C25">
        <f t="shared" si="0"/>
        <v>23</v>
      </c>
    </row>
    <row r="26" spans="1:3">
      <c r="A26" s="271"/>
      <c r="C26">
        <f t="shared" si="0"/>
        <v>24</v>
      </c>
    </row>
    <row r="27" spans="1:3">
      <c r="A27" s="271"/>
      <c r="C27">
        <f t="shared" si="0"/>
        <v>25</v>
      </c>
    </row>
    <row r="28" spans="1:3">
      <c r="A28" s="271"/>
      <c r="C28">
        <f t="shared" si="0"/>
        <v>26</v>
      </c>
    </row>
    <row r="29" spans="1:3">
      <c r="A29" s="271"/>
      <c r="C29">
        <f t="shared" si="0"/>
        <v>27</v>
      </c>
    </row>
    <row r="30" spans="1:3">
      <c r="A30" s="271"/>
      <c r="C30">
        <f t="shared" si="0"/>
        <v>28</v>
      </c>
    </row>
    <row r="31" spans="1:3">
      <c r="A31" s="271"/>
      <c r="C31">
        <f t="shared" si="0"/>
        <v>29</v>
      </c>
    </row>
    <row r="32" spans="1:3">
      <c r="A32" s="271"/>
      <c r="C32">
        <f t="shared" si="0"/>
        <v>30</v>
      </c>
    </row>
    <row r="33" spans="1:3">
      <c r="A33" s="271"/>
      <c r="C33">
        <f t="shared" si="0"/>
        <v>31</v>
      </c>
    </row>
    <row r="34" spans="1:3">
      <c r="A34" s="271"/>
      <c r="C34">
        <f t="shared" si="0"/>
        <v>32</v>
      </c>
    </row>
    <row r="35" spans="1:3">
      <c r="A35" s="271"/>
      <c r="C35">
        <f t="shared" si="0"/>
        <v>33</v>
      </c>
    </row>
    <row r="36" spans="1:3">
      <c r="A36" s="271"/>
      <c r="C36">
        <f t="shared" si="0"/>
        <v>34</v>
      </c>
    </row>
    <row r="37" spans="1:3">
      <c r="A37" s="271"/>
      <c r="C37">
        <f t="shared" si="0"/>
        <v>35</v>
      </c>
    </row>
    <row r="38" spans="1:3">
      <c r="A38" s="271"/>
      <c r="C38">
        <f t="shared" si="0"/>
        <v>36</v>
      </c>
    </row>
    <row r="39" spans="1:3">
      <c r="A39" s="271"/>
      <c r="C39">
        <f t="shared" si="0"/>
        <v>37</v>
      </c>
    </row>
    <row r="40" spans="1:3">
      <c r="A40" s="271"/>
      <c r="C40">
        <f t="shared" si="0"/>
        <v>38</v>
      </c>
    </row>
    <row r="41" spans="1:3">
      <c r="A41" s="271"/>
      <c r="C41">
        <f t="shared" si="0"/>
        <v>39</v>
      </c>
    </row>
    <row r="42" spans="1:3">
      <c r="A42" s="271"/>
      <c r="C42">
        <f t="shared" si="0"/>
        <v>40</v>
      </c>
    </row>
    <row r="43" spans="1:3">
      <c r="A43" s="271"/>
      <c r="C43">
        <f t="shared" si="0"/>
        <v>41</v>
      </c>
    </row>
    <row r="44" spans="1:3">
      <c r="A44" s="271"/>
      <c r="C44">
        <f t="shared" si="0"/>
        <v>42</v>
      </c>
    </row>
    <row r="45" spans="1:3">
      <c r="A45" s="271"/>
      <c r="C45">
        <f t="shared" si="0"/>
        <v>43</v>
      </c>
    </row>
    <row r="46" spans="1:3">
      <c r="A46" s="271"/>
      <c r="C46">
        <f t="shared" si="0"/>
        <v>44</v>
      </c>
    </row>
    <row r="47" spans="1:3">
      <c r="A47" s="271"/>
      <c r="C47">
        <f t="shared" si="0"/>
        <v>45</v>
      </c>
    </row>
    <row r="48" spans="1:3">
      <c r="A48" s="271"/>
      <c r="C48">
        <f t="shared" si="0"/>
        <v>46</v>
      </c>
    </row>
    <row r="49" spans="1:3">
      <c r="A49" s="271"/>
      <c r="C49">
        <f t="shared" si="0"/>
        <v>47</v>
      </c>
    </row>
    <row r="50" spans="1:3">
      <c r="A50" s="271"/>
      <c r="C50">
        <f t="shared" si="0"/>
        <v>48</v>
      </c>
    </row>
    <row r="51" spans="1:3">
      <c r="A51" s="271"/>
      <c r="C51">
        <f t="shared" si="0"/>
        <v>49</v>
      </c>
    </row>
    <row r="52" spans="1:3">
      <c r="A52" s="271"/>
      <c r="C52">
        <f t="shared" si="0"/>
        <v>50</v>
      </c>
    </row>
    <row r="53" spans="1:3">
      <c r="A53" s="271"/>
      <c r="C53">
        <f t="shared" si="0"/>
        <v>51</v>
      </c>
    </row>
    <row r="54" spans="1:3">
      <c r="A54" s="271"/>
      <c r="C54">
        <f t="shared" si="0"/>
        <v>52</v>
      </c>
    </row>
    <row r="55" spans="1:3">
      <c r="A55" s="271"/>
      <c r="C55">
        <f t="shared" si="0"/>
        <v>53</v>
      </c>
    </row>
    <row r="56" spans="1:3">
      <c r="A56" s="271"/>
      <c r="C56">
        <f t="shared" si="0"/>
        <v>54</v>
      </c>
    </row>
    <row r="57" spans="1:3">
      <c r="A57" s="271"/>
      <c r="C57">
        <f t="shared" si="0"/>
        <v>55</v>
      </c>
    </row>
    <row r="58" spans="1:3">
      <c r="A58" s="271"/>
      <c r="C58">
        <f t="shared" si="0"/>
        <v>56</v>
      </c>
    </row>
    <row r="59" spans="1:3">
      <c r="A59" s="271"/>
      <c r="C59">
        <f t="shared" si="0"/>
        <v>57</v>
      </c>
    </row>
    <row r="60" spans="1:3">
      <c r="A60" s="271"/>
      <c r="C60">
        <f t="shared" si="0"/>
        <v>58</v>
      </c>
    </row>
    <row r="61" spans="1:3">
      <c r="A61" s="271"/>
      <c r="C61">
        <f t="shared" si="0"/>
        <v>59</v>
      </c>
    </row>
    <row r="62" spans="1:3">
      <c r="A62" s="271"/>
      <c r="C62">
        <f t="shared" si="0"/>
        <v>60</v>
      </c>
    </row>
    <row r="63" spans="1:3">
      <c r="A63" s="271"/>
      <c r="C63">
        <f t="shared" si="0"/>
        <v>61</v>
      </c>
    </row>
    <row r="64" spans="1:3">
      <c r="A64" s="271"/>
      <c r="C64">
        <f t="shared" si="0"/>
        <v>62</v>
      </c>
    </row>
    <row r="65" spans="1:3">
      <c r="A65" s="271"/>
      <c r="C65">
        <f t="shared" si="0"/>
        <v>63</v>
      </c>
    </row>
    <row r="66" spans="1:3">
      <c r="A66" s="271"/>
      <c r="C66">
        <f t="shared" si="0"/>
        <v>64</v>
      </c>
    </row>
    <row r="67" spans="1:3">
      <c r="A67" s="271"/>
      <c r="C67">
        <f t="shared" si="0"/>
        <v>65</v>
      </c>
    </row>
    <row r="68" spans="1:3">
      <c r="A68" s="271"/>
      <c r="C68">
        <f t="shared" ref="C68:C118" si="1">IF(B68=B67,C67+1,1)</f>
        <v>66</v>
      </c>
    </row>
    <row r="69" spans="1:3">
      <c r="C69">
        <f t="shared" si="1"/>
        <v>67</v>
      </c>
    </row>
    <row r="70" spans="1:3">
      <c r="C70">
        <f t="shared" si="1"/>
        <v>68</v>
      </c>
    </row>
    <row r="71" spans="1:3">
      <c r="C71">
        <f t="shared" si="1"/>
        <v>69</v>
      </c>
    </row>
    <row r="72" spans="1:3">
      <c r="C72">
        <f t="shared" si="1"/>
        <v>70</v>
      </c>
    </row>
    <row r="73" spans="1:3">
      <c r="C73">
        <f t="shared" si="1"/>
        <v>71</v>
      </c>
    </row>
    <row r="74" spans="1:3">
      <c r="C74">
        <f t="shared" si="1"/>
        <v>72</v>
      </c>
    </row>
    <row r="75" spans="1:3">
      <c r="C75">
        <f t="shared" si="1"/>
        <v>73</v>
      </c>
    </row>
    <row r="76" spans="1:3">
      <c r="C76">
        <f t="shared" si="1"/>
        <v>74</v>
      </c>
    </row>
    <row r="77" spans="1:3">
      <c r="C77">
        <f t="shared" si="1"/>
        <v>75</v>
      </c>
    </row>
    <row r="78" spans="1:3">
      <c r="C78">
        <f t="shared" si="1"/>
        <v>76</v>
      </c>
    </row>
    <row r="79" spans="1:3">
      <c r="C79">
        <f t="shared" si="1"/>
        <v>77</v>
      </c>
    </row>
    <row r="80" spans="1:3">
      <c r="C80">
        <f t="shared" si="1"/>
        <v>78</v>
      </c>
    </row>
    <row r="81" spans="3:3">
      <c r="C81">
        <f t="shared" si="1"/>
        <v>79</v>
      </c>
    </row>
    <row r="82" spans="3:3">
      <c r="C82">
        <f t="shared" si="1"/>
        <v>80</v>
      </c>
    </row>
    <row r="83" spans="3:3">
      <c r="C83">
        <f t="shared" si="1"/>
        <v>81</v>
      </c>
    </row>
    <row r="84" spans="3:3">
      <c r="C84">
        <f t="shared" si="1"/>
        <v>82</v>
      </c>
    </row>
    <row r="85" spans="3:3">
      <c r="C85">
        <f t="shared" si="1"/>
        <v>83</v>
      </c>
    </row>
    <row r="86" spans="3:3">
      <c r="C86">
        <f t="shared" si="1"/>
        <v>84</v>
      </c>
    </row>
    <row r="87" spans="3:3">
      <c r="C87">
        <f t="shared" si="1"/>
        <v>85</v>
      </c>
    </row>
    <row r="88" spans="3:3">
      <c r="C88">
        <f t="shared" si="1"/>
        <v>86</v>
      </c>
    </row>
    <row r="89" spans="3:3">
      <c r="C89">
        <f t="shared" si="1"/>
        <v>87</v>
      </c>
    </row>
    <row r="90" spans="3:3">
      <c r="C90">
        <f t="shared" si="1"/>
        <v>88</v>
      </c>
    </row>
    <row r="91" spans="3:3">
      <c r="C91">
        <f t="shared" si="1"/>
        <v>89</v>
      </c>
    </row>
    <row r="92" spans="3:3">
      <c r="C92">
        <f t="shared" si="1"/>
        <v>90</v>
      </c>
    </row>
    <row r="93" spans="3:3">
      <c r="C93">
        <f t="shared" si="1"/>
        <v>91</v>
      </c>
    </row>
    <row r="94" spans="3:3">
      <c r="C94">
        <f t="shared" si="1"/>
        <v>92</v>
      </c>
    </row>
    <row r="95" spans="3:3">
      <c r="C95">
        <f t="shared" si="1"/>
        <v>93</v>
      </c>
    </row>
    <row r="96" spans="3:3">
      <c r="C96">
        <f t="shared" si="1"/>
        <v>94</v>
      </c>
    </row>
    <row r="97" spans="1:3">
      <c r="C97">
        <f t="shared" si="1"/>
        <v>95</v>
      </c>
    </row>
    <row r="98" spans="1:3">
      <c r="C98">
        <f t="shared" si="1"/>
        <v>96</v>
      </c>
    </row>
    <row r="99" spans="1:3">
      <c r="C99">
        <f t="shared" si="1"/>
        <v>97</v>
      </c>
    </row>
    <row r="100" spans="1:3">
      <c r="C100">
        <f t="shared" si="1"/>
        <v>98</v>
      </c>
    </row>
    <row r="101" spans="1:3">
      <c r="C101">
        <f t="shared" si="1"/>
        <v>99</v>
      </c>
    </row>
    <row r="102" spans="1:3">
      <c r="A102" s="271"/>
      <c r="C102">
        <f t="shared" si="1"/>
        <v>100</v>
      </c>
    </row>
    <row r="103" spans="1:3">
      <c r="A103" s="271"/>
      <c r="C103">
        <f t="shared" si="1"/>
        <v>101</v>
      </c>
    </row>
    <row r="104" spans="1:3">
      <c r="A104" s="271"/>
      <c r="C104">
        <f t="shared" si="1"/>
        <v>102</v>
      </c>
    </row>
    <row r="105" spans="1:3">
      <c r="A105" s="271"/>
      <c r="C105">
        <f t="shared" si="1"/>
        <v>103</v>
      </c>
    </row>
    <row r="106" spans="1:3">
      <c r="A106" s="271"/>
      <c r="C106">
        <f t="shared" si="1"/>
        <v>104</v>
      </c>
    </row>
    <row r="107" spans="1:3">
      <c r="A107" s="271"/>
      <c r="C107">
        <f t="shared" si="1"/>
        <v>105</v>
      </c>
    </row>
    <row r="108" spans="1:3">
      <c r="A108" s="271"/>
      <c r="C108">
        <f t="shared" si="1"/>
        <v>106</v>
      </c>
    </row>
    <row r="109" spans="1:3">
      <c r="A109" s="271"/>
      <c r="C109">
        <f t="shared" si="1"/>
        <v>107</v>
      </c>
    </row>
    <row r="110" spans="1:3">
      <c r="A110" s="271"/>
      <c r="C110">
        <f t="shared" si="1"/>
        <v>108</v>
      </c>
    </row>
    <row r="111" spans="1:3">
      <c r="A111" s="271"/>
      <c r="C111">
        <f t="shared" si="1"/>
        <v>109</v>
      </c>
    </row>
    <row r="112" spans="1:3">
      <c r="A112" s="271"/>
      <c r="C112">
        <f t="shared" si="1"/>
        <v>110</v>
      </c>
    </row>
    <row r="113" spans="1:3">
      <c r="A113" s="271"/>
      <c r="C113">
        <f t="shared" si="1"/>
        <v>111</v>
      </c>
    </row>
    <row r="114" spans="1:3">
      <c r="A114" s="271"/>
      <c r="C114">
        <f t="shared" si="1"/>
        <v>112</v>
      </c>
    </row>
    <row r="115" spans="1:3">
      <c r="A115" s="271"/>
      <c r="C115">
        <f t="shared" si="1"/>
        <v>113</v>
      </c>
    </row>
    <row r="116" spans="1:3">
      <c r="A116" s="271"/>
      <c r="C116">
        <f t="shared" si="1"/>
        <v>114</v>
      </c>
    </row>
    <row r="117" spans="1:3">
      <c r="A117" s="271"/>
      <c r="C117">
        <f t="shared" si="1"/>
        <v>115</v>
      </c>
    </row>
    <row r="118" spans="1:3">
      <c r="A118" s="271"/>
      <c r="C118">
        <f t="shared" si="1"/>
        <v>116</v>
      </c>
    </row>
    <row r="119" spans="1:3">
      <c r="A119" s="271"/>
      <c r="C119">
        <f t="shared" ref="C119:C121" si="2">IF(B119=B118,C118+1,1)</f>
        <v>117</v>
      </c>
    </row>
    <row r="120" spans="1:3">
      <c r="A120" s="271"/>
      <c r="C120">
        <f t="shared" si="2"/>
        <v>118</v>
      </c>
    </row>
    <row r="121" spans="1:3">
      <c r="A121" s="271"/>
      <c r="C121">
        <f t="shared" si="2"/>
        <v>119</v>
      </c>
    </row>
    <row r="122" spans="1:3">
      <c r="A122" s="271"/>
    </row>
    <row r="123" spans="1:3">
      <c r="A123" s="271"/>
    </row>
    <row r="124" spans="1:3">
      <c r="A124" s="271"/>
    </row>
    <row r="125" spans="1:3">
      <c r="A125" s="271"/>
    </row>
    <row r="126" spans="1:3">
      <c r="A126" s="271"/>
    </row>
    <row r="127" spans="1:3">
      <c r="A127" s="271"/>
    </row>
    <row r="128" spans="1:3">
      <c r="A128" s="271"/>
    </row>
    <row r="129" spans="1:1">
      <c r="A129" s="271"/>
    </row>
    <row r="130" spans="1:1">
      <c r="A130" s="271"/>
    </row>
    <row r="131" spans="1:1">
      <c r="A131" s="271"/>
    </row>
    <row r="132" spans="1:1">
      <c r="A132" s="271"/>
    </row>
    <row r="133" spans="1:1">
      <c r="A133" s="27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FD8DE-4FD8-904B-BC0E-D455E364C96D}">
  <sheetPr codeName="Sheet12"/>
  <dimension ref="A1:O322"/>
  <sheetViews>
    <sheetView showGridLines="0" zoomScaleNormal="100" workbookViewId="0">
      <selection activeCell="M3" sqref="M3:M4"/>
    </sheetView>
  </sheetViews>
  <sheetFormatPr defaultColWidth="9.28515625" defaultRowHeight="12.75"/>
  <cols>
    <col min="1" max="1" width="10.140625" customWidth="1"/>
    <col min="2" max="2" width="13" customWidth="1"/>
    <col min="3" max="3" width="18.42578125" customWidth="1"/>
    <col min="4" max="4" width="16" customWidth="1"/>
    <col min="5" max="6" width="15.5703125" customWidth="1"/>
    <col min="7" max="7" width="16.28515625" customWidth="1"/>
    <col min="8" max="8" width="13.85546875" customWidth="1"/>
    <col min="9" max="9" width="14.7109375" customWidth="1"/>
    <col min="10" max="10" width="15.5703125" customWidth="1"/>
    <col min="11" max="11" width="11" customWidth="1"/>
    <col min="12" max="12" width="12.5703125" bestFit="1" customWidth="1"/>
    <col min="13" max="13" width="22.140625" customWidth="1"/>
    <col min="14" max="14" width="9.28515625" bestFit="1" customWidth="1"/>
    <col min="15" max="15" width="16" customWidth="1"/>
  </cols>
  <sheetData>
    <row r="1" spans="1:15" s="222" customFormat="1" ht="24.95" customHeight="1">
      <c r="A1" s="294" t="s">
        <v>0</v>
      </c>
      <c r="B1" s="294"/>
      <c r="C1" s="294"/>
      <c r="D1" s="294" t="s">
        <v>1</v>
      </c>
      <c r="E1" s="294"/>
      <c r="F1" s="294" t="s">
        <v>2</v>
      </c>
      <c r="G1" s="294"/>
      <c r="H1" s="294"/>
      <c r="I1" s="294"/>
      <c r="J1" s="294"/>
      <c r="K1" s="294"/>
      <c r="L1" s="294"/>
      <c r="M1" s="221" t="s">
        <v>3</v>
      </c>
    </row>
    <row r="2" spans="1:15" ht="23.25" customHeight="1">
      <c r="A2" s="295" t="s">
        <v>4</v>
      </c>
      <c r="B2" s="296"/>
      <c r="C2" s="177">
        <v>300</v>
      </c>
      <c r="D2" s="178" t="s">
        <v>5</v>
      </c>
      <c r="E2" s="218">
        <v>0.3</v>
      </c>
      <c r="F2" s="179" t="s">
        <v>6</v>
      </c>
      <c r="G2" s="180">
        <f>COUNTIF(J8:J144,"&gt;0")</f>
        <v>1</v>
      </c>
      <c r="H2" s="297" t="s">
        <v>7</v>
      </c>
      <c r="I2" s="298"/>
      <c r="J2" s="238" t="s">
        <v>223</v>
      </c>
      <c r="K2" s="299" t="s">
        <v>8</v>
      </c>
      <c r="L2" s="300"/>
      <c r="M2" s="181" t="s">
        <v>9</v>
      </c>
    </row>
    <row r="3" spans="1:15" ht="24.75" customHeight="1">
      <c r="A3" s="301" t="s">
        <v>10</v>
      </c>
      <c r="B3" s="302"/>
      <c r="C3" s="244">
        <f ca="1">(C4-C2)/C2</f>
        <v>3.3333333333333335E-3</v>
      </c>
      <c r="D3" s="223" t="s">
        <v>11</v>
      </c>
      <c r="E3" s="219">
        <f>(E2*C2)+C2</f>
        <v>390</v>
      </c>
      <c r="F3" s="183" t="s">
        <v>12</v>
      </c>
      <c r="G3" s="184">
        <f>COUNTIFS(J8:J144,"&lt;0",H8:H144,"&gt;0")</f>
        <v>0</v>
      </c>
      <c r="H3" s="185" t="s">
        <v>13</v>
      </c>
      <c r="I3" s="186">
        <f>SUM(G4-I4)</f>
        <v>0</v>
      </c>
      <c r="J3" s="239">
        <f ca="1">IF(C4&gt;=J3, C4, J3)</f>
        <v>301</v>
      </c>
      <c r="K3" s="236" t="s">
        <v>14</v>
      </c>
      <c r="L3" s="187">
        <f>COUNTIF(C8:C144,"LONG")</f>
        <v>1</v>
      </c>
      <c r="M3" s="303">
        <f>G2/G4</f>
        <v>1</v>
      </c>
    </row>
    <row r="4" spans="1:15" ht="25.5" customHeight="1">
      <c r="A4" s="305" t="s">
        <v>15</v>
      </c>
      <c r="B4" s="306"/>
      <c r="C4" s="188">
        <f ca="1">J145+C2</f>
        <v>301</v>
      </c>
      <c r="D4" s="189" t="s">
        <v>16</v>
      </c>
      <c r="E4" s="220">
        <f ca="1">C4-E3</f>
        <v>-89</v>
      </c>
      <c r="F4" s="190" t="s">
        <v>17</v>
      </c>
      <c r="G4" s="191">
        <f>COUNTA(D8:D144)</f>
        <v>1</v>
      </c>
      <c r="H4" s="192" t="s">
        <v>18</v>
      </c>
      <c r="I4" s="193">
        <f>COUNTA(H8:H144)</f>
        <v>1</v>
      </c>
      <c r="J4" s="240">
        <f ca="1">IF(C2=J3,C4,IF(C4&lt;J4,C4,J4))</f>
        <v>300</v>
      </c>
      <c r="K4" s="237" t="s">
        <v>19</v>
      </c>
      <c r="L4" s="194">
        <f>COUNTIF(C8:C144,"SHORT")</f>
        <v>0</v>
      </c>
      <c r="M4" s="304"/>
    </row>
    <row r="5" spans="1:15" ht="15.75">
      <c r="A5" s="307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8"/>
    </row>
    <row r="6" spans="1:15" ht="16.5" thickBot="1">
      <c r="A6" s="309">
        <v>44621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1"/>
      <c r="O6" s="91"/>
    </row>
    <row r="7" spans="1:15" ht="24.75" thickBot="1">
      <c r="A7" s="196" t="s">
        <v>20</v>
      </c>
      <c r="B7" s="196" t="s">
        <v>21</v>
      </c>
      <c r="C7" s="196" t="s">
        <v>8</v>
      </c>
      <c r="D7" s="196" t="s">
        <v>22</v>
      </c>
      <c r="E7" s="196" t="s">
        <v>23</v>
      </c>
      <c r="F7" s="196" t="s">
        <v>24</v>
      </c>
      <c r="G7" s="196" t="s">
        <v>25</v>
      </c>
      <c r="H7" s="196" t="s">
        <v>26</v>
      </c>
      <c r="I7" s="196" t="s">
        <v>27</v>
      </c>
      <c r="J7" s="197" t="s">
        <v>28</v>
      </c>
      <c r="K7" s="197" t="s">
        <v>29</v>
      </c>
      <c r="L7" s="197" t="s">
        <v>30</v>
      </c>
      <c r="M7" s="198" t="s">
        <v>215</v>
      </c>
    </row>
    <row r="8" spans="1:15" ht="13.5" thickBot="1">
      <c r="A8" s="199">
        <v>44655</v>
      </c>
      <c r="B8" s="200" t="s">
        <v>237</v>
      </c>
      <c r="C8" s="200" t="s">
        <v>14</v>
      </c>
      <c r="D8" s="200">
        <v>1</v>
      </c>
      <c r="E8" s="201">
        <v>1</v>
      </c>
      <c r="F8" s="202">
        <f t="shared" ref="F8:F39" si="0">D8*E8</f>
        <v>1</v>
      </c>
      <c r="G8" s="199">
        <v>44656</v>
      </c>
      <c r="H8" s="201">
        <v>2</v>
      </c>
      <c r="I8" s="202">
        <f t="shared" ref="I8:I39" si="1">H8*D8</f>
        <v>2</v>
      </c>
      <c r="J8" s="227">
        <f t="shared" ref="J8:J15" si="2">IF(C8="SHORT", (F8-I8)+K8, (I8-F8)+K8)</f>
        <v>1</v>
      </c>
      <c r="K8" s="203"/>
      <c r="L8" s="224">
        <f t="shared" ref="L8:L39" si="3">IF(J8&gt;"0",-(J8/F8),(J8/F8))</f>
        <v>1</v>
      </c>
      <c r="M8" s="245" t="s">
        <v>237</v>
      </c>
    </row>
    <row r="9" spans="1:15" ht="13.5" thickBot="1">
      <c r="A9" s="205"/>
      <c r="B9" s="206"/>
      <c r="C9" s="206"/>
      <c r="D9" s="206"/>
      <c r="E9" s="207"/>
      <c r="F9" s="208">
        <f t="shared" si="0"/>
        <v>0</v>
      </c>
      <c r="G9" s="205"/>
      <c r="H9" s="207"/>
      <c r="I9" s="208">
        <f t="shared" si="1"/>
        <v>0</v>
      </c>
      <c r="J9" s="242">
        <f t="shared" si="2"/>
        <v>0</v>
      </c>
      <c r="K9" s="209"/>
      <c r="L9" s="225" t="e">
        <f t="shared" si="3"/>
        <v>#DIV/0!</v>
      </c>
      <c r="M9" s="210"/>
    </row>
    <row r="10" spans="1:15" ht="13.5" thickBot="1">
      <c r="A10" s="199"/>
      <c r="B10" s="200"/>
      <c r="C10" s="200"/>
      <c r="D10" s="200"/>
      <c r="E10" s="201"/>
      <c r="F10" s="202">
        <f t="shared" si="0"/>
        <v>0</v>
      </c>
      <c r="G10" s="199"/>
      <c r="H10" s="201"/>
      <c r="I10" s="202">
        <f t="shared" si="1"/>
        <v>0</v>
      </c>
      <c r="J10" s="227">
        <f t="shared" si="2"/>
        <v>0</v>
      </c>
      <c r="K10" s="203"/>
      <c r="L10" s="224" t="e">
        <f t="shared" si="3"/>
        <v>#DIV/0!</v>
      </c>
      <c r="M10" s="204"/>
    </row>
    <row r="11" spans="1:15" ht="13.5" thickBot="1">
      <c r="A11" s="205"/>
      <c r="B11" s="206"/>
      <c r="C11" s="206"/>
      <c r="D11" s="206"/>
      <c r="E11" s="207"/>
      <c r="F11" s="208">
        <f t="shared" si="0"/>
        <v>0</v>
      </c>
      <c r="G11" s="205"/>
      <c r="H11" s="207"/>
      <c r="I11" s="208">
        <f t="shared" si="1"/>
        <v>0</v>
      </c>
      <c r="J11" s="242">
        <f t="shared" si="2"/>
        <v>0</v>
      </c>
      <c r="K11" s="209"/>
      <c r="L11" s="225" t="e">
        <f t="shared" si="3"/>
        <v>#DIV/0!</v>
      </c>
      <c r="M11" s="210"/>
    </row>
    <row r="12" spans="1:15" ht="13.5" thickBot="1">
      <c r="A12" s="199"/>
      <c r="B12" s="200"/>
      <c r="C12" s="200"/>
      <c r="D12" s="200"/>
      <c r="E12" s="201"/>
      <c r="F12" s="202">
        <f t="shared" si="0"/>
        <v>0</v>
      </c>
      <c r="G12" s="199"/>
      <c r="H12" s="201"/>
      <c r="I12" s="202">
        <f t="shared" si="1"/>
        <v>0</v>
      </c>
      <c r="J12" s="227">
        <f t="shared" si="2"/>
        <v>0</v>
      </c>
      <c r="K12" s="203"/>
      <c r="L12" s="224" t="e">
        <f t="shared" si="3"/>
        <v>#DIV/0!</v>
      </c>
      <c r="M12" s="204"/>
    </row>
    <row r="13" spans="1:15" ht="13.5" thickBot="1">
      <c r="A13" s="205"/>
      <c r="B13" s="206"/>
      <c r="C13" s="206"/>
      <c r="D13" s="206"/>
      <c r="E13" s="207"/>
      <c r="F13" s="208">
        <f t="shared" si="0"/>
        <v>0</v>
      </c>
      <c r="G13" s="205"/>
      <c r="H13" s="207"/>
      <c r="I13" s="208">
        <f t="shared" si="1"/>
        <v>0</v>
      </c>
      <c r="J13" s="242">
        <f t="shared" si="2"/>
        <v>0</v>
      </c>
      <c r="K13" s="209"/>
      <c r="L13" s="225" t="e">
        <f t="shared" si="3"/>
        <v>#DIV/0!</v>
      </c>
      <c r="M13" s="210"/>
    </row>
    <row r="14" spans="1:15" ht="13.5" thickBot="1">
      <c r="A14" s="199"/>
      <c r="B14" s="200"/>
      <c r="C14" s="200"/>
      <c r="D14" s="200"/>
      <c r="E14" s="201"/>
      <c r="F14" s="202">
        <f t="shared" si="0"/>
        <v>0</v>
      </c>
      <c r="G14" s="199"/>
      <c r="H14" s="201"/>
      <c r="I14" s="202">
        <f t="shared" si="1"/>
        <v>0</v>
      </c>
      <c r="J14" s="227">
        <f t="shared" si="2"/>
        <v>0</v>
      </c>
      <c r="K14" s="203"/>
      <c r="L14" s="224" t="e">
        <f t="shared" si="3"/>
        <v>#DIV/0!</v>
      </c>
      <c r="M14" s="204"/>
    </row>
    <row r="15" spans="1:15" ht="13.5" thickBot="1">
      <c r="A15" s="205"/>
      <c r="B15" s="206"/>
      <c r="C15" s="206"/>
      <c r="D15" s="206"/>
      <c r="E15" s="207"/>
      <c r="F15" s="208">
        <f t="shared" si="0"/>
        <v>0</v>
      </c>
      <c r="G15" s="205"/>
      <c r="H15" s="207"/>
      <c r="I15" s="208">
        <f t="shared" si="1"/>
        <v>0</v>
      </c>
      <c r="J15" s="242">
        <f t="shared" si="2"/>
        <v>0</v>
      </c>
      <c r="K15" s="209"/>
      <c r="L15" s="225" t="e">
        <f t="shared" si="3"/>
        <v>#DIV/0!</v>
      </c>
      <c r="M15" s="210"/>
    </row>
    <row r="16" spans="1:15" ht="13.5" thickBot="1">
      <c r="A16" s="199"/>
      <c r="B16" s="200"/>
      <c r="C16" s="200"/>
      <c r="D16" s="200"/>
      <c r="E16" s="201"/>
      <c r="F16" s="202">
        <f t="shared" si="0"/>
        <v>0</v>
      </c>
      <c r="G16" s="199"/>
      <c r="H16" s="201"/>
      <c r="I16" s="202">
        <f t="shared" si="1"/>
        <v>0</v>
      </c>
      <c r="J16" s="227">
        <f>IF(H16= "&lt;&gt;", J16, IF(C16="SHORT", (F16-I16)+K16, (I16-F16)+K16))</f>
        <v>0</v>
      </c>
      <c r="K16" s="227"/>
      <c r="L16" s="224" t="e">
        <f t="shared" si="3"/>
        <v>#DIV/0!</v>
      </c>
      <c r="M16" s="204"/>
    </row>
    <row r="17" spans="1:13" ht="13.5" thickBot="1">
      <c r="A17" s="205"/>
      <c r="B17" s="206"/>
      <c r="C17" s="206"/>
      <c r="D17" s="206"/>
      <c r="E17" s="207"/>
      <c r="F17" s="208">
        <f t="shared" si="0"/>
        <v>0</v>
      </c>
      <c r="G17" s="205"/>
      <c r="H17" s="207"/>
      <c r="I17" s="208">
        <f t="shared" si="1"/>
        <v>0</v>
      </c>
      <c r="J17" s="242">
        <f>IF(H17= "&lt;&gt;", J17, IF(C17="SHORT", (F17-I17)+K17, (I17-F17)+K17))</f>
        <v>0</v>
      </c>
      <c r="K17" s="209"/>
      <c r="L17" s="225" t="e">
        <f t="shared" si="3"/>
        <v>#DIV/0!</v>
      </c>
      <c r="M17" s="210"/>
    </row>
    <row r="18" spans="1:13" ht="13.5" thickBot="1">
      <c r="A18" s="199"/>
      <c r="B18" s="200"/>
      <c r="C18" s="200"/>
      <c r="D18" s="200"/>
      <c r="E18" s="201"/>
      <c r="F18" s="202">
        <f t="shared" si="0"/>
        <v>0</v>
      </c>
      <c r="G18" s="199"/>
      <c r="H18" s="201"/>
      <c r="I18" s="202">
        <f t="shared" si="1"/>
        <v>0</v>
      </c>
      <c r="J18" s="227">
        <f t="shared" ref="J18:J49" si="4">IF(C18="SHORT", (F18-I18)+K18, (I18-F18)+K18)</f>
        <v>0</v>
      </c>
      <c r="K18" s="203"/>
      <c r="L18" s="224" t="e">
        <f t="shared" si="3"/>
        <v>#DIV/0!</v>
      </c>
      <c r="M18" s="204"/>
    </row>
    <row r="19" spans="1:13" ht="13.5" thickBot="1">
      <c r="A19" s="205"/>
      <c r="B19" s="206"/>
      <c r="C19" s="206"/>
      <c r="D19" s="206"/>
      <c r="E19" s="207"/>
      <c r="F19" s="208">
        <f t="shared" si="0"/>
        <v>0</v>
      </c>
      <c r="G19" s="205"/>
      <c r="H19" s="207"/>
      <c r="I19" s="208">
        <f t="shared" si="1"/>
        <v>0</v>
      </c>
      <c r="J19" s="242">
        <f t="shared" si="4"/>
        <v>0</v>
      </c>
      <c r="K19" s="209"/>
      <c r="L19" s="225" t="e">
        <f t="shared" si="3"/>
        <v>#DIV/0!</v>
      </c>
      <c r="M19" s="210"/>
    </row>
    <row r="20" spans="1:13" ht="13.5" thickBot="1">
      <c r="A20" s="199"/>
      <c r="B20" s="200"/>
      <c r="C20" s="200"/>
      <c r="D20" s="200"/>
      <c r="E20" s="201"/>
      <c r="F20" s="202">
        <f t="shared" si="0"/>
        <v>0</v>
      </c>
      <c r="G20" s="199"/>
      <c r="H20" s="201"/>
      <c r="I20" s="202">
        <f t="shared" si="1"/>
        <v>0</v>
      </c>
      <c r="J20" s="227">
        <f t="shared" si="4"/>
        <v>0</v>
      </c>
      <c r="K20" s="203"/>
      <c r="L20" s="224" t="e">
        <f t="shared" si="3"/>
        <v>#DIV/0!</v>
      </c>
      <c r="M20" s="204"/>
    </row>
    <row r="21" spans="1:13" ht="13.5" thickBot="1">
      <c r="A21" s="205"/>
      <c r="B21" s="206"/>
      <c r="C21" s="206"/>
      <c r="D21" s="206"/>
      <c r="E21" s="207"/>
      <c r="F21" s="208">
        <f t="shared" si="0"/>
        <v>0</v>
      </c>
      <c r="G21" s="205"/>
      <c r="H21" s="207"/>
      <c r="I21" s="208">
        <f t="shared" si="1"/>
        <v>0</v>
      </c>
      <c r="J21" s="242">
        <f t="shared" si="4"/>
        <v>0</v>
      </c>
      <c r="K21" s="209"/>
      <c r="L21" s="225" t="e">
        <f t="shared" si="3"/>
        <v>#DIV/0!</v>
      </c>
      <c r="M21" s="210"/>
    </row>
    <row r="22" spans="1:13" ht="13.5" thickBot="1">
      <c r="A22" s="199"/>
      <c r="B22" s="200"/>
      <c r="C22" s="200"/>
      <c r="D22" s="200"/>
      <c r="E22" s="201"/>
      <c r="F22" s="202">
        <f t="shared" si="0"/>
        <v>0</v>
      </c>
      <c r="G22" s="199"/>
      <c r="H22" s="201"/>
      <c r="I22" s="202">
        <f t="shared" si="1"/>
        <v>0</v>
      </c>
      <c r="J22" s="227">
        <f t="shared" si="4"/>
        <v>0</v>
      </c>
      <c r="K22" s="203"/>
      <c r="L22" s="224" t="e">
        <f t="shared" si="3"/>
        <v>#DIV/0!</v>
      </c>
      <c r="M22" s="204"/>
    </row>
    <row r="23" spans="1:13" ht="13.5" thickBot="1">
      <c r="A23" s="205"/>
      <c r="B23" s="206"/>
      <c r="C23" s="206"/>
      <c r="D23" s="206"/>
      <c r="E23" s="207"/>
      <c r="F23" s="208">
        <f t="shared" si="0"/>
        <v>0</v>
      </c>
      <c r="G23" s="205"/>
      <c r="H23" s="207"/>
      <c r="I23" s="208">
        <f t="shared" si="1"/>
        <v>0</v>
      </c>
      <c r="J23" s="242">
        <f t="shared" si="4"/>
        <v>0</v>
      </c>
      <c r="K23" s="209"/>
      <c r="L23" s="225" t="e">
        <f t="shared" si="3"/>
        <v>#DIV/0!</v>
      </c>
      <c r="M23" s="210"/>
    </row>
    <row r="24" spans="1:13" ht="13.5" thickBot="1">
      <c r="A24" s="199"/>
      <c r="B24" s="200"/>
      <c r="C24" s="200"/>
      <c r="D24" s="200"/>
      <c r="E24" s="201"/>
      <c r="F24" s="202">
        <f t="shared" si="0"/>
        <v>0</v>
      </c>
      <c r="G24" s="199"/>
      <c r="H24" s="201"/>
      <c r="I24" s="202">
        <f t="shared" si="1"/>
        <v>0</v>
      </c>
      <c r="J24" s="227">
        <f t="shared" si="4"/>
        <v>0</v>
      </c>
      <c r="K24" s="203"/>
      <c r="L24" s="224" t="e">
        <f t="shared" si="3"/>
        <v>#DIV/0!</v>
      </c>
      <c r="M24" s="204"/>
    </row>
    <row r="25" spans="1:13" ht="13.5" thickBot="1">
      <c r="A25" s="205"/>
      <c r="B25" s="206"/>
      <c r="C25" s="206"/>
      <c r="D25" s="206"/>
      <c r="E25" s="207"/>
      <c r="F25" s="208">
        <f t="shared" si="0"/>
        <v>0</v>
      </c>
      <c r="G25" s="205"/>
      <c r="H25" s="207"/>
      <c r="I25" s="208">
        <f t="shared" si="1"/>
        <v>0</v>
      </c>
      <c r="J25" s="242">
        <f t="shared" si="4"/>
        <v>0</v>
      </c>
      <c r="K25" s="209"/>
      <c r="L25" s="225" t="e">
        <f t="shared" si="3"/>
        <v>#DIV/0!</v>
      </c>
      <c r="M25" s="210"/>
    </row>
    <row r="26" spans="1:13" ht="13.5" thickBot="1">
      <c r="A26" s="199"/>
      <c r="B26" s="200"/>
      <c r="C26" s="200"/>
      <c r="D26" s="200"/>
      <c r="E26" s="201"/>
      <c r="F26" s="202">
        <f t="shared" si="0"/>
        <v>0</v>
      </c>
      <c r="G26" s="199"/>
      <c r="H26" s="201"/>
      <c r="I26" s="202">
        <f t="shared" si="1"/>
        <v>0</v>
      </c>
      <c r="J26" s="227">
        <f t="shared" si="4"/>
        <v>0</v>
      </c>
      <c r="K26" s="203"/>
      <c r="L26" s="224" t="e">
        <f t="shared" si="3"/>
        <v>#DIV/0!</v>
      </c>
      <c r="M26" s="204"/>
    </row>
    <row r="27" spans="1:13" ht="13.5" thickBot="1">
      <c r="A27" s="205"/>
      <c r="B27" s="206"/>
      <c r="C27" s="206"/>
      <c r="D27" s="206"/>
      <c r="E27" s="207"/>
      <c r="F27" s="208">
        <f t="shared" si="0"/>
        <v>0</v>
      </c>
      <c r="G27" s="205"/>
      <c r="H27" s="207"/>
      <c r="I27" s="208">
        <f t="shared" si="1"/>
        <v>0</v>
      </c>
      <c r="J27" s="242">
        <f t="shared" si="4"/>
        <v>0</v>
      </c>
      <c r="K27" s="209"/>
      <c r="L27" s="225" t="e">
        <f t="shared" si="3"/>
        <v>#DIV/0!</v>
      </c>
      <c r="M27" s="210"/>
    </row>
    <row r="28" spans="1:13" ht="13.5" customHeight="1" thickBot="1">
      <c r="A28" s="199"/>
      <c r="B28" s="200"/>
      <c r="C28" s="200"/>
      <c r="D28" s="200"/>
      <c r="E28" s="201"/>
      <c r="F28" s="202">
        <f t="shared" si="0"/>
        <v>0</v>
      </c>
      <c r="G28" s="199"/>
      <c r="H28" s="201"/>
      <c r="I28" s="202">
        <f t="shared" si="1"/>
        <v>0</v>
      </c>
      <c r="J28" s="227">
        <f t="shared" si="4"/>
        <v>0</v>
      </c>
      <c r="K28" s="203"/>
      <c r="L28" s="224" t="e">
        <f t="shared" si="3"/>
        <v>#DIV/0!</v>
      </c>
      <c r="M28" s="204"/>
    </row>
    <row r="29" spans="1:13" s="235" customFormat="1" ht="12.75" customHeight="1" thickBot="1">
      <c r="A29" s="230"/>
      <c r="B29" s="231"/>
      <c r="C29" s="231"/>
      <c r="D29" s="231"/>
      <c r="E29" s="231"/>
      <c r="F29" s="208">
        <f t="shared" si="0"/>
        <v>0</v>
      </c>
      <c r="G29" s="230"/>
      <c r="H29" s="231"/>
      <c r="I29" s="208">
        <f t="shared" si="1"/>
        <v>0</v>
      </c>
      <c r="J29" s="242">
        <f t="shared" si="4"/>
        <v>0</v>
      </c>
      <c r="K29" s="209"/>
      <c r="L29" s="225" t="e">
        <f t="shared" si="3"/>
        <v>#DIV/0!</v>
      </c>
      <c r="M29" s="234"/>
    </row>
    <row r="30" spans="1:13" ht="12.75" customHeight="1" thickBot="1">
      <c r="A30" s="199"/>
      <c r="B30" s="200"/>
      <c r="C30" s="200"/>
      <c r="D30" s="200"/>
      <c r="E30" s="229"/>
      <c r="F30" s="202">
        <f t="shared" si="0"/>
        <v>0</v>
      </c>
      <c r="G30" s="199"/>
      <c r="H30" s="229"/>
      <c r="I30" s="202">
        <f t="shared" si="1"/>
        <v>0</v>
      </c>
      <c r="J30" s="227">
        <f t="shared" si="4"/>
        <v>0</v>
      </c>
      <c r="K30" s="227"/>
      <c r="L30" s="224" t="e">
        <f t="shared" si="3"/>
        <v>#DIV/0!</v>
      </c>
      <c r="M30" s="204"/>
    </row>
    <row r="31" spans="1:13" ht="13.5" thickBot="1">
      <c r="A31" s="205"/>
      <c r="B31" s="206"/>
      <c r="C31" s="206"/>
      <c r="D31" s="206"/>
      <c r="E31" s="207"/>
      <c r="F31" s="208">
        <f t="shared" si="0"/>
        <v>0</v>
      </c>
      <c r="G31" s="205"/>
      <c r="H31" s="207"/>
      <c r="I31" s="208">
        <f t="shared" si="1"/>
        <v>0</v>
      </c>
      <c r="J31" s="242">
        <f t="shared" si="4"/>
        <v>0</v>
      </c>
      <c r="K31" s="209"/>
      <c r="L31" s="225" t="e">
        <f t="shared" si="3"/>
        <v>#DIV/0!</v>
      </c>
      <c r="M31" s="210"/>
    </row>
    <row r="32" spans="1:13" ht="13.5" thickBot="1">
      <c r="A32" s="199"/>
      <c r="B32" s="200"/>
      <c r="C32" s="200"/>
      <c r="D32" s="200"/>
      <c r="E32" s="201"/>
      <c r="F32" s="202">
        <f t="shared" si="0"/>
        <v>0</v>
      </c>
      <c r="G32" s="199"/>
      <c r="H32" s="201"/>
      <c r="I32" s="202">
        <f t="shared" si="1"/>
        <v>0</v>
      </c>
      <c r="J32" s="227">
        <f t="shared" si="4"/>
        <v>0</v>
      </c>
      <c r="K32" s="203"/>
      <c r="L32" s="224" t="e">
        <f t="shared" si="3"/>
        <v>#DIV/0!</v>
      </c>
      <c r="M32" s="204"/>
    </row>
    <row r="33" spans="1:13" ht="13.5" thickBot="1">
      <c r="A33" s="205"/>
      <c r="B33" s="206"/>
      <c r="C33" s="206"/>
      <c r="D33" s="206"/>
      <c r="E33" s="207"/>
      <c r="F33" s="208">
        <f t="shared" si="0"/>
        <v>0</v>
      </c>
      <c r="G33" s="205"/>
      <c r="H33" s="207"/>
      <c r="I33" s="208">
        <f t="shared" si="1"/>
        <v>0</v>
      </c>
      <c r="J33" s="242">
        <f t="shared" si="4"/>
        <v>0</v>
      </c>
      <c r="K33" s="209"/>
      <c r="L33" s="225" t="e">
        <f t="shared" si="3"/>
        <v>#DIV/0!</v>
      </c>
      <c r="M33" s="210"/>
    </row>
    <row r="34" spans="1:13" ht="13.5" thickBot="1">
      <c r="A34" s="199"/>
      <c r="B34" s="200"/>
      <c r="C34" s="200"/>
      <c r="D34" s="200"/>
      <c r="E34" s="201"/>
      <c r="F34" s="202">
        <f t="shared" si="0"/>
        <v>0</v>
      </c>
      <c r="G34" s="199"/>
      <c r="H34" s="201"/>
      <c r="I34" s="202">
        <f t="shared" si="1"/>
        <v>0</v>
      </c>
      <c r="J34" s="227">
        <f t="shared" si="4"/>
        <v>0</v>
      </c>
      <c r="K34" s="203"/>
      <c r="L34" s="224" t="e">
        <f t="shared" si="3"/>
        <v>#DIV/0!</v>
      </c>
      <c r="M34" s="204"/>
    </row>
    <row r="35" spans="1:13" ht="13.5" thickBot="1">
      <c r="A35" s="205"/>
      <c r="B35" s="206"/>
      <c r="C35" s="206"/>
      <c r="D35" s="206"/>
      <c r="E35" s="207"/>
      <c r="F35" s="208">
        <f t="shared" si="0"/>
        <v>0</v>
      </c>
      <c r="G35" s="205"/>
      <c r="H35" s="207"/>
      <c r="I35" s="208">
        <f t="shared" si="1"/>
        <v>0</v>
      </c>
      <c r="J35" s="242">
        <f t="shared" si="4"/>
        <v>0</v>
      </c>
      <c r="K35" s="209"/>
      <c r="L35" s="225" t="e">
        <f t="shared" si="3"/>
        <v>#DIV/0!</v>
      </c>
      <c r="M35" s="210"/>
    </row>
    <row r="36" spans="1:13" ht="13.5" thickBot="1">
      <c r="A36" s="199"/>
      <c r="B36" s="200"/>
      <c r="C36" s="200"/>
      <c r="D36" s="200"/>
      <c r="E36" s="201"/>
      <c r="F36" s="202">
        <f t="shared" si="0"/>
        <v>0</v>
      </c>
      <c r="G36" s="199"/>
      <c r="H36" s="201"/>
      <c r="I36" s="202">
        <f t="shared" si="1"/>
        <v>0</v>
      </c>
      <c r="J36" s="227">
        <f t="shared" si="4"/>
        <v>0</v>
      </c>
      <c r="K36" s="203"/>
      <c r="L36" s="224" t="e">
        <f t="shared" si="3"/>
        <v>#DIV/0!</v>
      </c>
      <c r="M36" s="204"/>
    </row>
    <row r="37" spans="1:13" s="235" customFormat="1" thickBot="1">
      <c r="A37" s="230"/>
      <c r="B37" s="231"/>
      <c r="C37" s="231"/>
      <c r="D37" s="231"/>
      <c r="E37" s="231"/>
      <c r="F37" s="208">
        <f t="shared" si="0"/>
        <v>0</v>
      </c>
      <c r="G37" s="230"/>
      <c r="H37" s="231"/>
      <c r="I37" s="208">
        <f t="shared" si="1"/>
        <v>0</v>
      </c>
      <c r="J37" s="243">
        <f t="shared" si="4"/>
        <v>0</v>
      </c>
      <c r="K37" s="232"/>
      <c r="L37" s="233" t="e">
        <f t="shared" si="3"/>
        <v>#DIV/0!</v>
      </c>
      <c r="M37" s="234"/>
    </row>
    <row r="38" spans="1:13" ht="13.5" thickBot="1">
      <c r="A38" s="199"/>
      <c r="B38" s="200"/>
      <c r="C38" s="200"/>
      <c r="D38" s="200"/>
      <c r="E38" s="201"/>
      <c r="F38" s="202">
        <f t="shared" si="0"/>
        <v>0</v>
      </c>
      <c r="G38" s="199"/>
      <c r="H38" s="201"/>
      <c r="I38" s="202">
        <f t="shared" si="1"/>
        <v>0</v>
      </c>
      <c r="J38" s="227">
        <f t="shared" si="4"/>
        <v>0</v>
      </c>
      <c r="K38" s="203"/>
      <c r="L38" s="224" t="e">
        <f t="shared" si="3"/>
        <v>#DIV/0!</v>
      </c>
      <c r="M38" s="204"/>
    </row>
    <row r="39" spans="1:13" ht="13.5" thickBot="1">
      <c r="A39" s="205"/>
      <c r="B39" s="206"/>
      <c r="C39" s="206"/>
      <c r="D39" s="206"/>
      <c r="E39" s="207"/>
      <c r="F39" s="208">
        <f t="shared" si="0"/>
        <v>0</v>
      </c>
      <c r="G39" s="205"/>
      <c r="H39" s="207"/>
      <c r="I39" s="208">
        <f t="shared" si="1"/>
        <v>0</v>
      </c>
      <c r="J39" s="242">
        <f t="shared" si="4"/>
        <v>0</v>
      </c>
      <c r="K39" s="209"/>
      <c r="L39" s="225" t="e">
        <f t="shared" si="3"/>
        <v>#DIV/0!</v>
      </c>
      <c r="M39" s="210"/>
    </row>
    <row r="40" spans="1:13" ht="13.5" thickBot="1">
      <c r="A40" s="199"/>
      <c r="B40" s="200"/>
      <c r="C40" s="200"/>
      <c r="D40" s="200"/>
      <c r="E40" s="201"/>
      <c r="F40" s="202">
        <f t="shared" ref="F40:F71" si="5">D40*E40</f>
        <v>0</v>
      </c>
      <c r="G40" s="199"/>
      <c r="H40" s="201"/>
      <c r="I40" s="202">
        <f t="shared" ref="I40:I71" si="6">H40*D40</f>
        <v>0</v>
      </c>
      <c r="J40" s="227">
        <f t="shared" si="4"/>
        <v>0</v>
      </c>
      <c r="K40" s="203"/>
      <c r="L40" s="224" t="e">
        <f t="shared" ref="L40:L71" si="7">IF(J40&gt;"0",-(J40/F40),(J40/F40))</f>
        <v>#DIV/0!</v>
      </c>
      <c r="M40" s="204"/>
    </row>
    <row r="41" spans="1:13" ht="13.5" thickBot="1">
      <c r="A41" s="205"/>
      <c r="B41" s="206"/>
      <c r="C41" s="206"/>
      <c r="D41" s="206"/>
      <c r="E41" s="207"/>
      <c r="F41" s="208">
        <f t="shared" si="5"/>
        <v>0</v>
      </c>
      <c r="G41" s="205"/>
      <c r="H41" s="207"/>
      <c r="I41" s="208">
        <f t="shared" si="6"/>
        <v>0</v>
      </c>
      <c r="J41" s="242">
        <f t="shared" si="4"/>
        <v>0</v>
      </c>
      <c r="K41" s="209"/>
      <c r="L41" s="225" t="e">
        <f t="shared" si="7"/>
        <v>#DIV/0!</v>
      </c>
      <c r="M41" s="210"/>
    </row>
    <row r="42" spans="1:13" ht="13.5" thickBot="1">
      <c r="A42" s="199"/>
      <c r="B42" s="200"/>
      <c r="C42" s="200"/>
      <c r="D42" s="200"/>
      <c r="E42" s="201"/>
      <c r="F42" s="202">
        <f t="shared" si="5"/>
        <v>0</v>
      </c>
      <c r="G42" s="199"/>
      <c r="H42" s="201"/>
      <c r="I42" s="202">
        <f t="shared" si="6"/>
        <v>0</v>
      </c>
      <c r="J42" s="227">
        <f t="shared" si="4"/>
        <v>0</v>
      </c>
      <c r="K42" s="203"/>
      <c r="L42" s="224" t="e">
        <f t="shared" si="7"/>
        <v>#DIV/0!</v>
      </c>
      <c r="M42" s="204"/>
    </row>
    <row r="43" spans="1:13" ht="13.5" thickBot="1">
      <c r="A43" s="205"/>
      <c r="B43" s="206"/>
      <c r="C43" s="206"/>
      <c r="D43" s="206"/>
      <c r="E43" s="207"/>
      <c r="F43" s="208">
        <f t="shared" si="5"/>
        <v>0</v>
      </c>
      <c r="G43" s="205"/>
      <c r="H43" s="207"/>
      <c r="I43" s="208">
        <f t="shared" si="6"/>
        <v>0</v>
      </c>
      <c r="J43" s="242">
        <f t="shared" si="4"/>
        <v>0</v>
      </c>
      <c r="K43" s="209"/>
      <c r="L43" s="225" t="e">
        <f t="shared" si="7"/>
        <v>#DIV/0!</v>
      </c>
      <c r="M43" s="210"/>
    </row>
    <row r="44" spans="1:13" ht="13.5" thickBot="1">
      <c r="A44" s="199"/>
      <c r="B44" s="200"/>
      <c r="C44" s="200"/>
      <c r="D44" s="200"/>
      <c r="E44" s="201"/>
      <c r="F44" s="202">
        <f t="shared" si="5"/>
        <v>0</v>
      </c>
      <c r="G44" s="199"/>
      <c r="H44" s="201"/>
      <c r="I44" s="202">
        <f t="shared" si="6"/>
        <v>0</v>
      </c>
      <c r="J44" s="227">
        <f t="shared" si="4"/>
        <v>0</v>
      </c>
      <c r="K44" s="203"/>
      <c r="L44" s="224" t="e">
        <f t="shared" si="7"/>
        <v>#DIV/0!</v>
      </c>
      <c r="M44" s="204"/>
    </row>
    <row r="45" spans="1:13" ht="13.5" thickBot="1">
      <c r="A45" s="205"/>
      <c r="B45" s="206"/>
      <c r="C45" s="206"/>
      <c r="D45" s="206"/>
      <c r="E45" s="207"/>
      <c r="F45" s="208">
        <f t="shared" si="5"/>
        <v>0</v>
      </c>
      <c r="G45" s="205"/>
      <c r="H45" s="207"/>
      <c r="I45" s="208">
        <f t="shared" si="6"/>
        <v>0</v>
      </c>
      <c r="J45" s="242">
        <f t="shared" si="4"/>
        <v>0</v>
      </c>
      <c r="K45" s="209"/>
      <c r="L45" s="225" t="e">
        <f t="shared" si="7"/>
        <v>#DIV/0!</v>
      </c>
      <c r="M45" s="210"/>
    </row>
    <row r="46" spans="1:13" ht="13.5" thickBot="1">
      <c r="A46" s="199"/>
      <c r="B46" s="200"/>
      <c r="C46" s="200"/>
      <c r="D46" s="200"/>
      <c r="E46" s="201"/>
      <c r="F46" s="202">
        <f t="shared" si="5"/>
        <v>0</v>
      </c>
      <c r="G46" s="199"/>
      <c r="H46" s="201"/>
      <c r="I46" s="202">
        <f t="shared" si="6"/>
        <v>0</v>
      </c>
      <c r="J46" s="227">
        <f t="shared" si="4"/>
        <v>0</v>
      </c>
      <c r="K46" s="203"/>
      <c r="L46" s="224" t="e">
        <f t="shared" si="7"/>
        <v>#DIV/0!</v>
      </c>
      <c r="M46" s="204"/>
    </row>
    <row r="47" spans="1:13" ht="13.5" thickBot="1">
      <c r="A47" s="205"/>
      <c r="B47" s="206"/>
      <c r="C47" s="206"/>
      <c r="D47" s="206"/>
      <c r="E47" s="207"/>
      <c r="F47" s="208">
        <f t="shared" si="5"/>
        <v>0</v>
      </c>
      <c r="G47" s="205"/>
      <c r="H47" s="207"/>
      <c r="I47" s="208">
        <f t="shared" si="6"/>
        <v>0</v>
      </c>
      <c r="J47" s="242">
        <f t="shared" si="4"/>
        <v>0</v>
      </c>
      <c r="K47" s="209"/>
      <c r="L47" s="225" t="e">
        <f t="shared" si="7"/>
        <v>#DIV/0!</v>
      </c>
      <c r="M47" s="210"/>
    </row>
    <row r="48" spans="1:13" ht="13.5" thickBot="1">
      <c r="A48" s="199"/>
      <c r="B48" s="200"/>
      <c r="C48" s="200"/>
      <c r="D48" s="200"/>
      <c r="E48" s="201"/>
      <c r="F48" s="202">
        <f t="shared" si="5"/>
        <v>0</v>
      </c>
      <c r="G48" s="199"/>
      <c r="H48" s="201"/>
      <c r="I48" s="202">
        <f t="shared" si="6"/>
        <v>0</v>
      </c>
      <c r="J48" s="227">
        <f t="shared" si="4"/>
        <v>0</v>
      </c>
      <c r="K48" s="203"/>
      <c r="L48" s="224" t="e">
        <f t="shared" si="7"/>
        <v>#DIV/0!</v>
      </c>
      <c r="M48" s="204"/>
    </row>
    <row r="49" spans="1:13" ht="13.5" thickBot="1">
      <c r="A49" s="205"/>
      <c r="B49" s="206"/>
      <c r="C49" s="206"/>
      <c r="D49" s="206"/>
      <c r="E49" s="207"/>
      <c r="F49" s="208">
        <f t="shared" si="5"/>
        <v>0</v>
      </c>
      <c r="G49" s="205"/>
      <c r="H49" s="207"/>
      <c r="I49" s="208">
        <f t="shared" si="6"/>
        <v>0</v>
      </c>
      <c r="J49" s="242">
        <f t="shared" si="4"/>
        <v>0</v>
      </c>
      <c r="K49" s="209"/>
      <c r="L49" s="225" t="e">
        <f t="shared" si="7"/>
        <v>#DIV/0!</v>
      </c>
      <c r="M49" s="210"/>
    </row>
    <row r="50" spans="1:13" ht="13.5" thickBot="1">
      <c r="A50" s="199"/>
      <c r="B50" s="200"/>
      <c r="C50" s="200"/>
      <c r="D50" s="200"/>
      <c r="E50" s="201"/>
      <c r="F50" s="202">
        <f t="shared" si="5"/>
        <v>0</v>
      </c>
      <c r="G50" s="199"/>
      <c r="H50" s="201"/>
      <c r="I50" s="202">
        <f t="shared" si="6"/>
        <v>0</v>
      </c>
      <c r="J50" s="227">
        <f t="shared" ref="J50:J81" si="8">IF(C50="SHORT", (F50-I50)+K50, (I50-F50)+K50)</f>
        <v>0</v>
      </c>
      <c r="K50" s="203"/>
      <c r="L50" s="224" t="e">
        <f t="shared" si="7"/>
        <v>#DIV/0!</v>
      </c>
      <c r="M50" s="204"/>
    </row>
    <row r="51" spans="1:13" ht="13.5" thickBot="1">
      <c r="A51" s="205"/>
      <c r="B51" s="206"/>
      <c r="C51" s="206"/>
      <c r="D51" s="206"/>
      <c r="E51" s="207"/>
      <c r="F51" s="208">
        <f t="shared" si="5"/>
        <v>0</v>
      </c>
      <c r="G51" s="205"/>
      <c r="H51" s="207"/>
      <c r="I51" s="208">
        <f t="shared" si="6"/>
        <v>0</v>
      </c>
      <c r="J51" s="242">
        <f t="shared" si="8"/>
        <v>0</v>
      </c>
      <c r="K51" s="209"/>
      <c r="L51" s="225" t="e">
        <f t="shared" si="7"/>
        <v>#DIV/0!</v>
      </c>
      <c r="M51" s="210"/>
    </row>
    <row r="52" spans="1:13" ht="13.5" thickBot="1">
      <c r="A52" s="199"/>
      <c r="B52" s="200"/>
      <c r="C52" s="200"/>
      <c r="D52" s="200"/>
      <c r="E52" s="201"/>
      <c r="F52" s="202">
        <f t="shared" si="5"/>
        <v>0</v>
      </c>
      <c r="G52" s="199"/>
      <c r="H52" s="201"/>
      <c r="I52" s="202">
        <f t="shared" si="6"/>
        <v>0</v>
      </c>
      <c r="J52" s="227">
        <f t="shared" si="8"/>
        <v>0</v>
      </c>
      <c r="K52" s="203"/>
      <c r="L52" s="224" t="e">
        <f t="shared" si="7"/>
        <v>#DIV/0!</v>
      </c>
      <c r="M52" s="204"/>
    </row>
    <row r="53" spans="1:13" ht="13.5" thickBot="1">
      <c r="A53" s="205"/>
      <c r="B53" s="206"/>
      <c r="C53" s="206"/>
      <c r="D53" s="206"/>
      <c r="E53" s="207"/>
      <c r="F53" s="208">
        <f t="shared" si="5"/>
        <v>0</v>
      </c>
      <c r="G53" s="205"/>
      <c r="H53" s="207"/>
      <c r="I53" s="208">
        <f t="shared" si="6"/>
        <v>0</v>
      </c>
      <c r="J53" s="242">
        <f t="shared" si="8"/>
        <v>0</v>
      </c>
      <c r="K53" s="209"/>
      <c r="L53" s="225" t="e">
        <f t="shared" si="7"/>
        <v>#DIV/0!</v>
      </c>
      <c r="M53" s="210"/>
    </row>
    <row r="54" spans="1:13" ht="13.5" thickBot="1">
      <c r="A54" s="199"/>
      <c r="B54" s="200"/>
      <c r="C54" s="200"/>
      <c r="D54" s="200"/>
      <c r="E54" s="201"/>
      <c r="F54" s="202">
        <f t="shared" si="5"/>
        <v>0</v>
      </c>
      <c r="G54" s="199"/>
      <c r="H54" s="201"/>
      <c r="I54" s="202">
        <f t="shared" si="6"/>
        <v>0</v>
      </c>
      <c r="J54" s="227">
        <f t="shared" si="8"/>
        <v>0</v>
      </c>
      <c r="K54" s="203"/>
      <c r="L54" s="224" t="e">
        <f t="shared" si="7"/>
        <v>#DIV/0!</v>
      </c>
      <c r="M54" s="204"/>
    </row>
    <row r="55" spans="1:13" ht="13.5" thickBot="1">
      <c r="A55" s="205"/>
      <c r="B55" s="206"/>
      <c r="C55" s="206"/>
      <c r="D55" s="206"/>
      <c r="E55" s="207"/>
      <c r="F55" s="208">
        <f t="shared" si="5"/>
        <v>0</v>
      </c>
      <c r="G55" s="205"/>
      <c r="H55" s="207"/>
      <c r="I55" s="208">
        <f t="shared" si="6"/>
        <v>0</v>
      </c>
      <c r="J55" s="242">
        <f t="shared" si="8"/>
        <v>0</v>
      </c>
      <c r="K55" s="209"/>
      <c r="L55" s="225" t="e">
        <f t="shared" si="7"/>
        <v>#DIV/0!</v>
      </c>
      <c r="M55" s="210"/>
    </row>
    <row r="56" spans="1:13" ht="13.5" thickBot="1">
      <c r="A56" s="199"/>
      <c r="B56" s="200"/>
      <c r="C56" s="200"/>
      <c r="D56" s="200"/>
      <c r="E56" s="201"/>
      <c r="F56" s="202">
        <f t="shared" si="5"/>
        <v>0</v>
      </c>
      <c r="G56" s="199"/>
      <c r="H56" s="201"/>
      <c r="I56" s="202">
        <f t="shared" si="6"/>
        <v>0</v>
      </c>
      <c r="J56" s="227">
        <f t="shared" si="8"/>
        <v>0</v>
      </c>
      <c r="K56" s="203"/>
      <c r="L56" s="224" t="e">
        <f t="shared" si="7"/>
        <v>#DIV/0!</v>
      </c>
      <c r="M56" s="204"/>
    </row>
    <row r="57" spans="1:13" ht="13.5" thickBot="1">
      <c r="A57" s="205"/>
      <c r="B57" s="206"/>
      <c r="C57" s="206"/>
      <c r="D57" s="206"/>
      <c r="E57" s="207"/>
      <c r="F57" s="208">
        <f t="shared" si="5"/>
        <v>0</v>
      </c>
      <c r="G57" s="205"/>
      <c r="H57" s="207"/>
      <c r="I57" s="208">
        <f t="shared" si="6"/>
        <v>0</v>
      </c>
      <c r="J57" s="242">
        <f t="shared" si="8"/>
        <v>0</v>
      </c>
      <c r="K57" s="209"/>
      <c r="L57" s="225" t="e">
        <f t="shared" si="7"/>
        <v>#DIV/0!</v>
      </c>
      <c r="M57" s="210"/>
    </row>
    <row r="58" spans="1:13" ht="13.5" thickBot="1">
      <c r="A58" s="199"/>
      <c r="B58" s="200"/>
      <c r="C58" s="200"/>
      <c r="D58" s="200"/>
      <c r="E58" s="201"/>
      <c r="F58" s="202">
        <f t="shared" si="5"/>
        <v>0</v>
      </c>
      <c r="G58" s="199"/>
      <c r="H58" s="201"/>
      <c r="I58" s="202">
        <f t="shared" si="6"/>
        <v>0</v>
      </c>
      <c r="J58" s="227">
        <f t="shared" si="8"/>
        <v>0</v>
      </c>
      <c r="K58" s="203"/>
      <c r="L58" s="224" t="e">
        <f t="shared" si="7"/>
        <v>#DIV/0!</v>
      </c>
      <c r="M58" s="204"/>
    </row>
    <row r="59" spans="1:13" ht="13.5" thickBot="1">
      <c r="A59" s="205"/>
      <c r="B59" s="206"/>
      <c r="C59" s="206"/>
      <c r="D59" s="206"/>
      <c r="E59" s="207"/>
      <c r="F59" s="208">
        <f t="shared" si="5"/>
        <v>0</v>
      </c>
      <c r="G59" s="205"/>
      <c r="H59" s="207"/>
      <c r="I59" s="208">
        <f t="shared" si="6"/>
        <v>0</v>
      </c>
      <c r="J59" s="242">
        <f t="shared" si="8"/>
        <v>0</v>
      </c>
      <c r="K59" s="209"/>
      <c r="L59" s="225" t="e">
        <f t="shared" si="7"/>
        <v>#DIV/0!</v>
      </c>
      <c r="M59" s="210"/>
    </row>
    <row r="60" spans="1:13" ht="13.5" thickBot="1">
      <c r="A60" s="199"/>
      <c r="B60" s="200"/>
      <c r="C60" s="200"/>
      <c r="D60" s="200"/>
      <c r="E60" s="201"/>
      <c r="F60" s="202">
        <f t="shared" si="5"/>
        <v>0</v>
      </c>
      <c r="G60" s="199"/>
      <c r="H60" s="201"/>
      <c r="I60" s="202">
        <f t="shared" si="6"/>
        <v>0</v>
      </c>
      <c r="J60" s="227">
        <f t="shared" si="8"/>
        <v>0</v>
      </c>
      <c r="K60" s="203"/>
      <c r="L60" s="224" t="e">
        <f t="shared" si="7"/>
        <v>#DIV/0!</v>
      </c>
      <c r="M60" s="204"/>
    </row>
    <row r="61" spans="1:13" ht="13.5" thickBot="1">
      <c r="A61" s="211"/>
      <c r="B61" s="212"/>
      <c r="C61" s="212"/>
      <c r="D61" s="212"/>
      <c r="E61" s="212"/>
      <c r="F61" s="208">
        <f t="shared" si="5"/>
        <v>0</v>
      </c>
      <c r="G61" s="211"/>
      <c r="H61" s="212"/>
      <c r="I61" s="208">
        <f t="shared" si="6"/>
        <v>0</v>
      </c>
      <c r="J61" s="242">
        <f t="shared" si="8"/>
        <v>0</v>
      </c>
      <c r="K61" s="209"/>
      <c r="L61" s="225" t="e">
        <f t="shared" si="7"/>
        <v>#DIV/0!</v>
      </c>
      <c r="M61" s="210"/>
    </row>
    <row r="62" spans="1:13" ht="13.5" thickBot="1">
      <c r="A62" s="199"/>
      <c r="B62" s="200"/>
      <c r="C62" s="200"/>
      <c r="D62" s="200"/>
      <c r="E62" s="201"/>
      <c r="F62" s="202">
        <f t="shared" si="5"/>
        <v>0</v>
      </c>
      <c r="G62" s="199"/>
      <c r="H62" s="201"/>
      <c r="I62" s="202">
        <f t="shared" si="6"/>
        <v>0</v>
      </c>
      <c r="J62" s="227">
        <f t="shared" si="8"/>
        <v>0</v>
      </c>
      <c r="K62" s="203"/>
      <c r="L62" s="224" t="e">
        <f t="shared" si="7"/>
        <v>#DIV/0!</v>
      </c>
      <c r="M62" s="204"/>
    </row>
    <row r="63" spans="1:13" ht="13.5" thickBot="1">
      <c r="A63" s="205"/>
      <c r="B63" s="206"/>
      <c r="C63" s="206"/>
      <c r="D63" s="206"/>
      <c r="E63" s="207"/>
      <c r="F63" s="208">
        <f t="shared" si="5"/>
        <v>0</v>
      </c>
      <c r="G63" s="205"/>
      <c r="H63" s="207"/>
      <c r="I63" s="208">
        <f t="shared" si="6"/>
        <v>0</v>
      </c>
      <c r="J63" s="242">
        <f t="shared" si="8"/>
        <v>0</v>
      </c>
      <c r="K63" s="209"/>
      <c r="L63" s="225" t="e">
        <f t="shared" si="7"/>
        <v>#DIV/0!</v>
      </c>
      <c r="M63" s="210"/>
    </row>
    <row r="64" spans="1:13" ht="13.5" thickBot="1">
      <c r="A64" s="199"/>
      <c r="B64" s="200"/>
      <c r="C64" s="200"/>
      <c r="D64" s="200"/>
      <c r="E64" s="201"/>
      <c r="F64" s="202">
        <f t="shared" si="5"/>
        <v>0</v>
      </c>
      <c r="G64" s="199"/>
      <c r="H64" s="201"/>
      <c r="I64" s="202">
        <f t="shared" si="6"/>
        <v>0</v>
      </c>
      <c r="J64" s="227">
        <f t="shared" si="8"/>
        <v>0</v>
      </c>
      <c r="K64" s="203"/>
      <c r="L64" s="224" t="e">
        <f t="shared" si="7"/>
        <v>#DIV/0!</v>
      </c>
      <c r="M64" s="204"/>
    </row>
    <row r="65" spans="1:13" ht="13.5" thickBot="1">
      <c r="A65" s="205"/>
      <c r="B65" s="206"/>
      <c r="C65" s="206"/>
      <c r="D65" s="206"/>
      <c r="E65" s="207"/>
      <c r="F65" s="208">
        <f t="shared" si="5"/>
        <v>0</v>
      </c>
      <c r="G65" s="205"/>
      <c r="H65" s="207"/>
      <c r="I65" s="208">
        <f t="shared" si="6"/>
        <v>0</v>
      </c>
      <c r="J65" s="242">
        <f t="shared" si="8"/>
        <v>0</v>
      </c>
      <c r="K65" s="209"/>
      <c r="L65" s="225" t="e">
        <f t="shared" si="7"/>
        <v>#DIV/0!</v>
      </c>
      <c r="M65" s="210"/>
    </row>
    <row r="66" spans="1:13" ht="13.5" thickBot="1">
      <c r="A66" s="199"/>
      <c r="B66" s="200"/>
      <c r="C66" s="200"/>
      <c r="D66" s="200"/>
      <c r="E66" s="201"/>
      <c r="F66" s="202">
        <f t="shared" si="5"/>
        <v>0</v>
      </c>
      <c r="G66" s="199"/>
      <c r="H66" s="201"/>
      <c r="I66" s="202">
        <f t="shared" si="6"/>
        <v>0</v>
      </c>
      <c r="J66" s="227">
        <f t="shared" si="8"/>
        <v>0</v>
      </c>
      <c r="K66" s="203"/>
      <c r="L66" s="224" t="e">
        <f t="shared" si="7"/>
        <v>#DIV/0!</v>
      </c>
      <c r="M66" s="204"/>
    </row>
    <row r="67" spans="1:13" ht="13.5" thickBot="1">
      <c r="A67" s="205"/>
      <c r="B67" s="206"/>
      <c r="C67" s="206"/>
      <c r="D67" s="206"/>
      <c r="E67" s="207"/>
      <c r="F67" s="208">
        <f t="shared" si="5"/>
        <v>0</v>
      </c>
      <c r="G67" s="205"/>
      <c r="H67" s="207"/>
      <c r="I67" s="208">
        <f t="shared" si="6"/>
        <v>0</v>
      </c>
      <c r="J67" s="242">
        <f t="shared" si="8"/>
        <v>0</v>
      </c>
      <c r="K67" s="209"/>
      <c r="L67" s="225" t="e">
        <f t="shared" si="7"/>
        <v>#DIV/0!</v>
      </c>
      <c r="M67" s="210"/>
    </row>
    <row r="68" spans="1:13" ht="13.5" thickBot="1">
      <c r="A68" s="199"/>
      <c r="B68" s="200"/>
      <c r="C68" s="200"/>
      <c r="D68" s="200"/>
      <c r="E68" s="201"/>
      <c r="F68" s="202">
        <f t="shared" si="5"/>
        <v>0</v>
      </c>
      <c r="G68" s="199"/>
      <c r="H68" s="201"/>
      <c r="I68" s="202">
        <f t="shared" si="6"/>
        <v>0</v>
      </c>
      <c r="J68" s="227">
        <f t="shared" si="8"/>
        <v>0</v>
      </c>
      <c r="K68" s="203"/>
      <c r="L68" s="224" t="e">
        <f t="shared" si="7"/>
        <v>#DIV/0!</v>
      </c>
      <c r="M68" s="204"/>
    </row>
    <row r="69" spans="1:13" ht="13.5" thickBot="1">
      <c r="A69" s="211"/>
      <c r="B69" s="212"/>
      <c r="C69" s="212"/>
      <c r="D69" s="212"/>
      <c r="E69" s="212"/>
      <c r="F69" s="208">
        <f t="shared" si="5"/>
        <v>0</v>
      </c>
      <c r="G69" s="211"/>
      <c r="H69" s="212"/>
      <c r="I69" s="208">
        <f t="shared" si="6"/>
        <v>0</v>
      </c>
      <c r="J69" s="242">
        <f t="shared" si="8"/>
        <v>0</v>
      </c>
      <c r="K69" s="209"/>
      <c r="L69" s="225" t="e">
        <f t="shared" si="7"/>
        <v>#DIV/0!</v>
      </c>
      <c r="M69" s="210"/>
    </row>
    <row r="70" spans="1:13" ht="13.5" thickBot="1">
      <c r="A70" s="199"/>
      <c r="B70" s="200"/>
      <c r="C70" s="200"/>
      <c r="D70" s="200"/>
      <c r="E70" s="201"/>
      <c r="F70" s="202">
        <f t="shared" si="5"/>
        <v>0</v>
      </c>
      <c r="G70" s="199"/>
      <c r="H70" s="201"/>
      <c r="I70" s="202">
        <f t="shared" si="6"/>
        <v>0</v>
      </c>
      <c r="J70" s="227">
        <f t="shared" si="8"/>
        <v>0</v>
      </c>
      <c r="K70" s="203"/>
      <c r="L70" s="224" t="e">
        <f t="shared" si="7"/>
        <v>#DIV/0!</v>
      </c>
      <c r="M70" s="204"/>
    </row>
    <row r="71" spans="1:13" ht="13.5" thickBot="1">
      <c r="A71" s="205"/>
      <c r="B71" s="206"/>
      <c r="C71" s="206"/>
      <c r="D71" s="206"/>
      <c r="E71" s="207"/>
      <c r="F71" s="208">
        <f t="shared" si="5"/>
        <v>0</v>
      </c>
      <c r="G71" s="205"/>
      <c r="H71" s="207"/>
      <c r="I71" s="208">
        <f t="shared" si="6"/>
        <v>0</v>
      </c>
      <c r="J71" s="242">
        <f t="shared" si="8"/>
        <v>0</v>
      </c>
      <c r="K71" s="209"/>
      <c r="L71" s="225" t="e">
        <f t="shared" si="7"/>
        <v>#DIV/0!</v>
      </c>
      <c r="M71" s="210"/>
    </row>
    <row r="72" spans="1:13" ht="13.5" thickBot="1">
      <c r="A72" s="199"/>
      <c r="B72" s="200"/>
      <c r="C72" s="200"/>
      <c r="D72" s="200"/>
      <c r="E72" s="201"/>
      <c r="F72" s="202">
        <f t="shared" ref="F72:F103" si="9">D72*E72</f>
        <v>0</v>
      </c>
      <c r="G72" s="199"/>
      <c r="H72" s="201"/>
      <c r="I72" s="202">
        <f t="shared" ref="I72:I103" si="10">H72*D72</f>
        <v>0</v>
      </c>
      <c r="J72" s="227">
        <f t="shared" si="8"/>
        <v>0</v>
      </c>
      <c r="K72" s="203"/>
      <c r="L72" s="224" t="e">
        <f t="shared" ref="L72:L103" si="11">IF(J72&gt;"0",-(J72/F72),(J72/F72))</f>
        <v>#DIV/0!</v>
      </c>
      <c r="M72" s="204"/>
    </row>
    <row r="73" spans="1:13" ht="13.5" thickBot="1">
      <c r="A73" s="205"/>
      <c r="B73" s="206"/>
      <c r="C73" s="206"/>
      <c r="D73" s="206"/>
      <c r="E73" s="207"/>
      <c r="F73" s="208">
        <f t="shared" si="9"/>
        <v>0</v>
      </c>
      <c r="G73" s="205"/>
      <c r="H73" s="207"/>
      <c r="I73" s="208">
        <f t="shared" si="10"/>
        <v>0</v>
      </c>
      <c r="J73" s="242">
        <f t="shared" si="8"/>
        <v>0</v>
      </c>
      <c r="K73" s="209"/>
      <c r="L73" s="225" t="e">
        <f t="shared" si="11"/>
        <v>#DIV/0!</v>
      </c>
      <c r="M73" s="210"/>
    </row>
    <row r="74" spans="1:13" ht="13.5" thickBot="1">
      <c r="A74" s="199"/>
      <c r="B74" s="200"/>
      <c r="C74" s="200"/>
      <c r="D74" s="200"/>
      <c r="E74" s="201"/>
      <c r="F74" s="202">
        <f t="shared" si="9"/>
        <v>0</v>
      </c>
      <c r="G74" s="199"/>
      <c r="H74" s="201"/>
      <c r="I74" s="202">
        <f t="shared" si="10"/>
        <v>0</v>
      </c>
      <c r="J74" s="227">
        <f t="shared" si="8"/>
        <v>0</v>
      </c>
      <c r="K74" s="203"/>
      <c r="L74" s="224" t="e">
        <f t="shared" si="11"/>
        <v>#DIV/0!</v>
      </c>
      <c r="M74" s="204"/>
    </row>
    <row r="75" spans="1:13" ht="13.5" thickBot="1">
      <c r="A75" s="205"/>
      <c r="B75" s="206"/>
      <c r="C75" s="206"/>
      <c r="D75" s="206"/>
      <c r="E75" s="207"/>
      <c r="F75" s="208">
        <f t="shared" si="9"/>
        <v>0</v>
      </c>
      <c r="G75" s="205"/>
      <c r="H75" s="207"/>
      <c r="I75" s="208">
        <f t="shared" si="10"/>
        <v>0</v>
      </c>
      <c r="J75" s="242">
        <f t="shared" si="8"/>
        <v>0</v>
      </c>
      <c r="K75" s="209"/>
      <c r="L75" s="225" t="e">
        <f t="shared" si="11"/>
        <v>#DIV/0!</v>
      </c>
      <c r="M75" s="210"/>
    </row>
    <row r="76" spans="1:13" ht="13.5" thickBot="1">
      <c r="A76" s="199"/>
      <c r="B76" s="200"/>
      <c r="C76" s="200"/>
      <c r="D76" s="200"/>
      <c r="E76" s="201"/>
      <c r="F76" s="202">
        <f t="shared" si="9"/>
        <v>0</v>
      </c>
      <c r="G76" s="199"/>
      <c r="H76" s="201"/>
      <c r="I76" s="202">
        <f t="shared" si="10"/>
        <v>0</v>
      </c>
      <c r="J76" s="227">
        <f t="shared" si="8"/>
        <v>0</v>
      </c>
      <c r="K76" s="203"/>
      <c r="L76" s="224" t="e">
        <f t="shared" si="11"/>
        <v>#DIV/0!</v>
      </c>
      <c r="M76" s="204"/>
    </row>
    <row r="77" spans="1:13" ht="13.5" thickBot="1">
      <c r="A77" s="205"/>
      <c r="B77" s="206"/>
      <c r="C77" s="206"/>
      <c r="D77" s="206"/>
      <c r="E77" s="207"/>
      <c r="F77" s="208">
        <f t="shared" si="9"/>
        <v>0</v>
      </c>
      <c r="G77" s="205"/>
      <c r="H77" s="207"/>
      <c r="I77" s="208">
        <f t="shared" si="10"/>
        <v>0</v>
      </c>
      <c r="J77" s="242">
        <f t="shared" si="8"/>
        <v>0</v>
      </c>
      <c r="K77" s="209"/>
      <c r="L77" s="225" t="e">
        <f t="shared" si="11"/>
        <v>#DIV/0!</v>
      </c>
      <c r="M77" s="210"/>
    </row>
    <row r="78" spans="1:13" ht="13.5" thickBot="1">
      <c r="A78" s="199"/>
      <c r="B78" s="200"/>
      <c r="C78" s="200"/>
      <c r="D78" s="200"/>
      <c r="E78" s="201"/>
      <c r="F78" s="202">
        <f t="shared" si="9"/>
        <v>0</v>
      </c>
      <c r="G78" s="199"/>
      <c r="H78" s="201"/>
      <c r="I78" s="202">
        <f t="shared" si="10"/>
        <v>0</v>
      </c>
      <c r="J78" s="227">
        <f t="shared" si="8"/>
        <v>0</v>
      </c>
      <c r="K78" s="203"/>
      <c r="L78" s="224" t="e">
        <f t="shared" si="11"/>
        <v>#DIV/0!</v>
      </c>
      <c r="M78" s="204"/>
    </row>
    <row r="79" spans="1:13" ht="13.5" thickBot="1">
      <c r="A79" s="205"/>
      <c r="B79" s="206"/>
      <c r="C79" s="206"/>
      <c r="D79" s="206"/>
      <c r="E79" s="207"/>
      <c r="F79" s="208">
        <f t="shared" si="9"/>
        <v>0</v>
      </c>
      <c r="G79" s="205"/>
      <c r="H79" s="207"/>
      <c r="I79" s="208">
        <f t="shared" si="10"/>
        <v>0</v>
      </c>
      <c r="J79" s="242">
        <f t="shared" si="8"/>
        <v>0</v>
      </c>
      <c r="K79" s="209"/>
      <c r="L79" s="225" t="e">
        <f t="shared" si="11"/>
        <v>#DIV/0!</v>
      </c>
      <c r="M79" s="210"/>
    </row>
    <row r="80" spans="1:13" ht="13.5" thickBot="1">
      <c r="A80" s="199"/>
      <c r="B80" s="200"/>
      <c r="C80" s="200"/>
      <c r="D80" s="200"/>
      <c r="E80" s="201"/>
      <c r="F80" s="202">
        <f t="shared" si="9"/>
        <v>0</v>
      </c>
      <c r="G80" s="199"/>
      <c r="H80" s="201"/>
      <c r="I80" s="202">
        <f t="shared" si="10"/>
        <v>0</v>
      </c>
      <c r="J80" s="227">
        <f t="shared" si="8"/>
        <v>0</v>
      </c>
      <c r="K80" s="203"/>
      <c r="L80" s="224" t="e">
        <f t="shared" si="11"/>
        <v>#DIV/0!</v>
      </c>
      <c r="M80" s="204"/>
    </row>
    <row r="81" spans="1:13" ht="13.5" thickBot="1">
      <c r="A81" s="205"/>
      <c r="B81" s="206"/>
      <c r="C81" s="206"/>
      <c r="D81" s="206"/>
      <c r="E81" s="207"/>
      <c r="F81" s="208">
        <f t="shared" si="9"/>
        <v>0</v>
      </c>
      <c r="G81" s="205"/>
      <c r="H81" s="207"/>
      <c r="I81" s="208">
        <f t="shared" si="10"/>
        <v>0</v>
      </c>
      <c r="J81" s="242">
        <f t="shared" si="8"/>
        <v>0</v>
      </c>
      <c r="K81" s="209"/>
      <c r="L81" s="225" t="e">
        <f t="shared" si="11"/>
        <v>#DIV/0!</v>
      </c>
      <c r="M81" s="210"/>
    </row>
    <row r="82" spans="1:13" ht="13.5" thickBot="1">
      <c r="A82" s="199"/>
      <c r="B82" s="200"/>
      <c r="C82" s="200"/>
      <c r="D82" s="200"/>
      <c r="E82" s="201"/>
      <c r="F82" s="202">
        <f t="shared" si="9"/>
        <v>0</v>
      </c>
      <c r="G82" s="199"/>
      <c r="H82" s="201"/>
      <c r="I82" s="202">
        <f t="shared" si="10"/>
        <v>0</v>
      </c>
      <c r="J82" s="227">
        <f t="shared" ref="J82:J113" si="12">IF(C82="SHORT", (F82-I82)+K82, (I82-F82)+K82)</f>
        <v>0</v>
      </c>
      <c r="K82" s="203"/>
      <c r="L82" s="224" t="e">
        <f t="shared" si="11"/>
        <v>#DIV/0!</v>
      </c>
      <c r="M82" s="204"/>
    </row>
    <row r="83" spans="1:13" ht="13.5" thickBot="1">
      <c r="A83" s="205"/>
      <c r="B83" s="206"/>
      <c r="C83" s="206"/>
      <c r="D83" s="206"/>
      <c r="E83" s="207"/>
      <c r="F83" s="208">
        <f t="shared" si="9"/>
        <v>0</v>
      </c>
      <c r="G83" s="205"/>
      <c r="H83" s="207"/>
      <c r="I83" s="208">
        <f t="shared" si="10"/>
        <v>0</v>
      </c>
      <c r="J83" s="242">
        <f t="shared" si="12"/>
        <v>0</v>
      </c>
      <c r="K83" s="209"/>
      <c r="L83" s="225" t="e">
        <f t="shared" si="11"/>
        <v>#DIV/0!</v>
      </c>
      <c r="M83" s="210"/>
    </row>
    <row r="84" spans="1:13" ht="13.5" thickBot="1">
      <c r="A84" s="199"/>
      <c r="B84" s="200"/>
      <c r="C84" s="200"/>
      <c r="D84" s="200"/>
      <c r="E84" s="201"/>
      <c r="F84" s="202">
        <f t="shared" si="9"/>
        <v>0</v>
      </c>
      <c r="G84" s="199"/>
      <c r="H84" s="201"/>
      <c r="I84" s="202">
        <f t="shared" si="10"/>
        <v>0</v>
      </c>
      <c r="J84" s="227">
        <f t="shared" si="12"/>
        <v>0</v>
      </c>
      <c r="K84" s="203"/>
      <c r="L84" s="224" t="e">
        <f t="shared" si="11"/>
        <v>#DIV/0!</v>
      </c>
      <c r="M84" s="204"/>
    </row>
    <row r="85" spans="1:13" ht="13.5" thickBot="1">
      <c r="A85" s="205"/>
      <c r="B85" s="206"/>
      <c r="C85" s="206"/>
      <c r="D85" s="206"/>
      <c r="E85" s="207"/>
      <c r="F85" s="208">
        <f t="shared" si="9"/>
        <v>0</v>
      </c>
      <c r="G85" s="205"/>
      <c r="H85" s="207"/>
      <c r="I85" s="208">
        <f t="shared" si="10"/>
        <v>0</v>
      </c>
      <c r="J85" s="242">
        <f t="shared" si="12"/>
        <v>0</v>
      </c>
      <c r="K85" s="209"/>
      <c r="L85" s="225" t="e">
        <f t="shared" si="11"/>
        <v>#DIV/0!</v>
      </c>
      <c r="M85" s="210"/>
    </row>
    <row r="86" spans="1:13" ht="13.5" thickBot="1">
      <c r="A86" s="199"/>
      <c r="B86" s="200"/>
      <c r="C86" s="200"/>
      <c r="D86" s="200"/>
      <c r="E86" s="201"/>
      <c r="F86" s="202">
        <f t="shared" si="9"/>
        <v>0</v>
      </c>
      <c r="G86" s="199"/>
      <c r="H86" s="201"/>
      <c r="I86" s="202">
        <f t="shared" si="10"/>
        <v>0</v>
      </c>
      <c r="J86" s="227">
        <f t="shared" si="12"/>
        <v>0</v>
      </c>
      <c r="K86" s="203"/>
      <c r="L86" s="224" t="e">
        <f t="shared" si="11"/>
        <v>#DIV/0!</v>
      </c>
      <c r="M86" s="204"/>
    </row>
    <row r="87" spans="1:13" ht="13.5" thickBot="1">
      <c r="A87" s="205"/>
      <c r="B87" s="206"/>
      <c r="C87" s="206"/>
      <c r="D87" s="206"/>
      <c r="E87" s="207"/>
      <c r="F87" s="208">
        <f t="shared" si="9"/>
        <v>0</v>
      </c>
      <c r="G87" s="205"/>
      <c r="H87" s="207"/>
      <c r="I87" s="208">
        <f t="shared" si="10"/>
        <v>0</v>
      </c>
      <c r="J87" s="242">
        <f t="shared" si="12"/>
        <v>0</v>
      </c>
      <c r="K87" s="209"/>
      <c r="L87" s="225" t="e">
        <f t="shared" si="11"/>
        <v>#DIV/0!</v>
      </c>
      <c r="M87" s="210"/>
    </row>
    <row r="88" spans="1:13" ht="13.5" thickBot="1">
      <c r="A88" s="199"/>
      <c r="B88" s="200"/>
      <c r="C88" s="200"/>
      <c r="D88" s="200"/>
      <c r="E88" s="201"/>
      <c r="F88" s="202">
        <f t="shared" si="9"/>
        <v>0</v>
      </c>
      <c r="G88" s="199"/>
      <c r="H88" s="201"/>
      <c r="I88" s="202">
        <f t="shared" si="10"/>
        <v>0</v>
      </c>
      <c r="J88" s="227">
        <f t="shared" si="12"/>
        <v>0</v>
      </c>
      <c r="K88" s="203"/>
      <c r="L88" s="224" t="e">
        <f t="shared" si="11"/>
        <v>#DIV/0!</v>
      </c>
      <c r="M88" s="204"/>
    </row>
    <row r="89" spans="1:13" ht="13.5" thickBot="1">
      <c r="A89" s="205"/>
      <c r="B89" s="206"/>
      <c r="C89" s="206"/>
      <c r="D89" s="206"/>
      <c r="E89" s="207"/>
      <c r="F89" s="208">
        <f t="shared" si="9"/>
        <v>0</v>
      </c>
      <c r="G89" s="205"/>
      <c r="H89" s="207"/>
      <c r="I89" s="208">
        <f t="shared" si="10"/>
        <v>0</v>
      </c>
      <c r="J89" s="242">
        <f t="shared" si="12"/>
        <v>0</v>
      </c>
      <c r="K89" s="209"/>
      <c r="L89" s="225" t="e">
        <f t="shared" si="11"/>
        <v>#DIV/0!</v>
      </c>
      <c r="M89" s="210"/>
    </row>
    <row r="90" spans="1:13" ht="13.5" thickBot="1">
      <c r="A90" s="199"/>
      <c r="B90" s="200"/>
      <c r="C90" s="200"/>
      <c r="D90" s="200"/>
      <c r="E90" s="201"/>
      <c r="F90" s="202">
        <f t="shared" si="9"/>
        <v>0</v>
      </c>
      <c r="G90" s="199"/>
      <c r="H90" s="201"/>
      <c r="I90" s="202">
        <f t="shared" si="10"/>
        <v>0</v>
      </c>
      <c r="J90" s="227">
        <f t="shared" si="12"/>
        <v>0</v>
      </c>
      <c r="K90" s="203"/>
      <c r="L90" s="224" t="e">
        <f t="shared" si="11"/>
        <v>#DIV/0!</v>
      </c>
      <c r="M90" s="204"/>
    </row>
    <row r="91" spans="1:13" ht="13.5" thickBot="1">
      <c r="A91" s="205"/>
      <c r="B91" s="206"/>
      <c r="C91" s="206"/>
      <c r="D91" s="206"/>
      <c r="E91" s="207"/>
      <c r="F91" s="208">
        <f t="shared" si="9"/>
        <v>0</v>
      </c>
      <c r="G91" s="205"/>
      <c r="H91" s="207"/>
      <c r="I91" s="208">
        <f t="shared" si="10"/>
        <v>0</v>
      </c>
      <c r="J91" s="242">
        <f t="shared" si="12"/>
        <v>0</v>
      </c>
      <c r="K91" s="209"/>
      <c r="L91" s="225" t="e">
        <f t="shared" si="11"/>
        <v>#DIV/0!</v>
      </c>
      <c r="M91" s="210"/>
    </row>
    <row r="92" spans="1:13" ht="13.5" thickBot="1">
      <c r="A92" s="199"/>
      <c r="B92" s="200"/>
      <c r="C92" s="200"/>
      <c r="D92" s="200"/>
      <c r="E92" s="201"/>
      <c r="F92" s="202">
        <f t="shared" si="9"/>
        <v>0</v>
      </c>
      <c r="G92" s="199"/>
      <c r="H92" s="201"/>
      <c r="I92" s="202">
        <f t="shared" si="10"/>
        <v>0</v>
      </c>
      <c r="J92" s="227">
        <f t="shared" si="12"/>
        <v>0</v>
      </c>
      <c r="K92" s="203"/>
      <c r="L92" s="224" t="e">
        <f t="shared" si="11"/>
        <v>#DIV/0!</v>
      </c>
      <c r="M92" s="204"/>
    </row>
    <row r="93" spans="1:13" ht="13.5" thickBot="1">
      <c r="A93" s="211"/>
      <c r="B93" s="212"/>
      <c r="C93" s="212"/>
      <c r="D93" s="212"/>
      <c r="E93" s="212"/>
      <c r="F93" s="208">
        <f t="shared" si="9"/>
        <v>0</v>
      </c>
      <c r="G93" s="211"/>
      <c r="H93" s="212"/>
      <c r="I93" s="208">
        <f t="shared" si="10"/>
        <v>0</v>
      </c>
      <c r="J93" s="242">
        <f t="shared" si="12"/>
        <v>0</v>
      </c>
      <c r="K93" s="209"/>
      <c r="L93" s="225" t="e">
        <f t="shared" si="11"/>
        <v>#DIV/0!</v>
      </c>
      <c r="M93" s="210"/>
    </row>
    <row r="94" spans="1:13" ht="13.5" thickBot="1">
      <c r="A94" s="199"/>
      <c r="B94" s="200"/>
      <c r="C94" s="200"/>
      <c r="D94" s="200"/>
      <c r="E94" s="201"/>
      <c r="F94" s="202">
        <f t="shared" si="9"/>
        <v>0</v>
      </c>
      <c r="G94" s="199"/>
      <c r="H94" s="201"/>
      <c r="I94" s="202">
        <f t="shared" si="10"/>
        <v>0</v>
      </c>
      <c r="J94" s="227">
        <f t="shared" si="12"/>
        <v>0</v>
      </c>
      <c r="K94" s="203"/>
      <c r="L94" s="224" t="e">
        <f t="shared" si="11"/>
        <v>#DIV/0!</v>
      </c>
      <c r="M94" s="204"/>
    </row>
    <row r="95" spans="1:13" ht="13.5" thickBot="1">
      <c r="A95" s="205"/>
      <c r="B95" s="206"/>
      <c r="C95" s="206"/>
      <c r="D95" s="206"/>
      <c r="E95" s="207"/>
      <c r="F95" s="208">
        <f t="shared" si="9"/>
        <v>0</v>
      </c>
      <c r="G95" s="205"/>
      <c r="H95" s="207"/>
      <c r="I95" s="208">
        <f t="shared" si="10"/>
        <v>0</v>
      </c>
      <c r="J95" s="242">
        <f t="shared" si="12"/>
        <v>0</v>
      </c>
      <c r="K95" s="209"/>
      <c r="L95" s="225" t="e">
        <f t="shared" si="11"/>
        <v>#DIV/0!</v>
      </c>
      <c r="M95" s="210"/>
    </row>
    <row r="96" spans="1:13" ht="13.5" thickBot="1">
      <c r="A96" s="199"/>
      <c r="B96" s="200"/>
      <c r="C96" s="200"/>
      <c r="D96" s="200"/>
      <c r="E96" s="201"/>
      <c r="F96" s="202">
        <f t="shared" si="9"/>
        <v>0</v>
      </c>
      <c r="G96" s="199"/>
      <c r="H96" s="201"/>
      <c r="I96" s="202">
        <f t="shared" si="10"/>
        <v>0</v>
      </c>
      <c r="J96" s="227">
        <f t="shared" si="12"/>
        <v>0</v>
      </c>
      <c r="K96" s="203"/>
      <c r="L96" s="224" t="e">
        <f t="shared" si="11"/>
        <v>#DIV/0!</v>
      </c>
      <c r="M96" s="204"/>
    </row>
    <row r="97" spans="1:13" ht="13.5" thickBot="1">
      <c r="A97" s="205"/>
      <c r="B97" s="206"/>
      <c r="C97" s="206"/>
      <c r="D97" s="206"/>
      <c r="E97" s="207"/>
      <c r="F97" s="208">
        <f t="shared" si="9"/>
        <v>0</v>
      </c>
      <c r="G97" s="205"/>
      <c r="H97" s="207"/>
      <c r="I97" s="208">
        <f t="shared" si="10"/>
        <v>0</v>
      </c>
      <c r="J97" s="242">
        <f t="shared" si="12"/>
        <v>0</v>
      </c>
      <c r="K97" s="209"/>
      <c r="L97" s="225" t="e">
        <f t="shared" si="11"/>
        <v>#DIV/0!</v>
      </c>
      <c r="M97" s="210"/>
    </row>
    <row r="98" spans="1:13" ht="13.5" thickBot="1">
      <c r="A98" s="199"/>
      <c r="B98" s="200"/>
      <c r="C98" s="200"/>
      <c r="D98" s="200"/>
      <c r="E98" s="201"/>
      <c r="F98" s="202">
        <f t="shared" si="9"/>
        <v>0</v>
      </c>
      <c r="G98" s="199"/>
      <c r="H98" s="201"/>
      <c r="I98" s="202">
        <f t="shared" si="10"/>
        <v>0</v>
      </c>
      <c r="J98" s="227">
        <f t="shared" si="12"/>
        <v>0</v>
      </c>
      <c r="K98" s="203"/>
      <c r="L98" s="224" t="e">
        <f t="shared" si="11"/>
        <v>#DIV/0!</v>
      </c>
      <c r="M98" s="204"/>
    </row>
    <row r="99" spans="1:13" ht="13.5" thickBot="1">
      <c r="A99" s="205"/>
      <c r="B99" s="206"/>
      <c r="C99" s="206"/>
      <c r="D99" s="206"/>
      <c r="E99" s="207"/>
      <c r="F99" s="208">
        <f t="shared" si="9"/>
        <v>0</v>
      </c>
      <c r="G99" s="205"/>
      <c r="H99" s="207"/>
      <c r="I99" s="208">
        <f t="shared" si="10"/>
        <v>0</v>
      </c>
      <c r="J99" s="242">
        <f t="shared" si="12"/>
        <v>0</v>
      </c>
      <c r="K99" s="209"/>
      <c r="L99" s="225" t="e">
        <f t="shared" si="11"/>
        <v>#DIV/0!</v>
      </c>
      <c r="M99" s="210"/>
    </row>
    <row r="100" spans="1:13" ht="13.5" thickBot="1">
      <c r="A100" s="199"/>
      <c r="B100" s="200"/>
      <c r="C100" s="200"/>
      <c r="D100" s="200"/>
      <c r="E100" s="201"/>
      <c r="F100" s="202">
        <f t="shared" si="9"/>
        <v>0</v>
      </c>
      <c r="G100" s="199"/>
      <c r="H100" s="201"/>
      <c r="I100" s="202">
        <f t="shared" si="10"/>
        <v>0</v>
      </c>
      <c r="J100" s="227">
        <f t="shared" si="12"/>
        <v>0</v>
      </c>
      <c r="K100" s="203"/>
      <c r="L100" s="224" t="e">
        <f t="shared" si="11"/>
        <v>#DIV/0!</v>
      </c>
      <c r="M100" s="204"/>
    </row>
    <row r="101" spans="1:13" ht="13.5" thickBot="1">
      <c r="A101" s="211"/>
      <c r="B101" s="212"/>
      <c r="C101" s="212"/>
      <c r="D101" s="212"/>
      <c r="E101" s="212"/>
      <c r="F101" s="208">
        <f t="shared" si="9"/>
        <v>0</v>
      </c>
      <c r="G101" s="211"/>
      <c r="H101" s="212"/>
      <c r="I101" s="208">
        <f t="shared" si="10"/>
        <v>0</v>
      </c>
      <c r="J101" s="242">
        <f t="shared" si="12"/>
        <v>0</v>
      </c>
      <c r="K101" s="209"/>
      <c r="L101" s="225" t="e">
        <f t="shared" si="11"/>
        <v>#DIV/0!</v>
      </c>
      <c r="M101" s="210"/>
    </row>
    <row r="102" spans="1:13" ht="13.5" thickBot="1">
      <c r="A102" s="199"/>
      <c r="B102" s="200"/>
      <c r="C102" s="200"/>
      <c r="D102" s="200"/>
      <c r="E102" s="201"/>
      <c r="F102" s="202">
        <f t="shared" si="9"/>
        <v>0</v>
      </c>
      <c r="G102" s="199"/>
      <c r="H102" s="201"/>
      <c r="I102" s="202">
        <f t="shared" si="10"/>
        <v>0</v>
      </c>
      <c r="J102" s="227">
        <f t="shared" si="12"/>
        <v>0</v>
      </c>
      <c r="K102" s="203"/>
      <c r="L102" s="224" t="e">
        <f t="shared" si="11"/>
        <v>#DIV/0!</v>
      </c>
      <c r="M102" s="204"/>
    </row>
    <row r="103" spans="1:13" ht="13.5" thickBot="1">
      <c r="A103" s="205"/>
      <c r="B103" s="206"/>
      <c r="C103" s="206"/>
      <c r="D103" s="206"/>
      <c r="E103" s="207"/>
      <c r="F103" s="208">
        <f t="shared" si="9"/>
        <v>0</v>
      </c>
      <c r="G103" s="205"/>
      <c r="H103" s="207"/>
      <c r="I103" s="208">
        <f t="shared" si="10"/>
        <v>0</v>
      </c>
      <c r="J103" s="242">
        <f t="shared" si="12"/>
        <v>0</v>
      </c>
      <c r="K103" s="209"/>
      <c r="L103" s="225" t="e">
        <f t="shared" si="11"/>
        <v>#DIV/0!</v>
      </c>
      <c r="M103" s="210"/>
    </row>
    <row r="104" spans="1:13" ht="13.5" thickBot="1">
      <c r="A104" s="199"/>
      <c r="B104" s="200"/>
      <c r="C104" s="200"/>
      <c r="D104" s="200"/>
      <c r="E104" s="201"/>
      <c r="F104" s="202">
        <f t="shared" ref="F104:F135" si="13">D104*E104</f>
        <v>0</v>
      </c>
      <c r="G104" s="199"/>
      <c r="H104" s="201"/>
      <c r="I104" s="202">
        <f t="shared" ref="I104:I135" si="14">H104*D104</f>
        <v>0</v>
      </c>
      <c r="J104" s="227">
        <f t="shared" si="12"/>
        <v>0</v>
      </c>
      <c r="K104" s="203"/>
      <c r="L104" s="224" t="e">
        <f t="shared" ref="L104:L135" si="15">IF(J104&gt;"0",-(J104/F104),(J104/F104))</f>
        <v>#DIV/0!</v>
      </c>
      <c r="M104" s="204"/>
    </row>
    <row r="105" spans="1:13" ht="13.5" thickBot="1">
      <c r="A105" s="205"/>
      <c r="B105" s="206"/>
      <c r="C105" s="206"/>
      <c r="D105" s="206"/>
      <c r="E105" s="207"/>
      <c r="F105" s="208">
        <f t="shared" si="13"/>
        <v>0</v>
      </c>
      <c r="G105" s="205"/>
      <c r="H105" s="207"/>
      <c r="I105" s="208">
        <f t="shared" si="14"/>
        <v>0</v>
      </c>
      <c r="J105" s="242">
        <f t="shared" si="12"/>
        <v>0</v>
      </c>
      <c r="K105" s="209"/>
      <c r="L105" s="225" t="e">
        <f t="shared" si="15"/>
        <v>#DIV/0!</v>
      </c>
      <c r="M105" s="210"/>
    </row>
    <row r="106" spans="1:13" ht="13.5" thickBot="1">
      <c r="A106" s="199"/>
      <c r="B106" s="200"/>
      <c r="C106" s="200"/>
      <c r="D106" s="200"/>
      <c r="E106" s="201"/>
      <c r="F106" s="202">
        <f t="shared" si="13"/>
        <v>0</v>
      </c>
      <c r="G106" s="199"/>
      <c r="H106" s="201"/>
      <c r="I106" s="202">
        <f t="shared" si="14"/>
        <v>0</v>
      </c>
      <c r="J106" s="227">
        <f t="shared" si="12"/>
        <v>0</v>
      </c>
      <c r="K106" s="203"/>
      <c r="L106" s="224" t="e">
        <f t="shared" si="15"/>
        <v>#DIV/0!</v>
      </c>
      <c r="M106" s="204"/>
    </row>
    <row r="107" spans="1:13" ht="13.5" thickBot="1">
      <c r="A107" s="205"/>
      <c r="B107" s="206"/>
      <c r="C107" s="206"/>
      <c r="D107" s="206"/>
      <c r="E107" s="207"/>
      <c r="F107" s="208">
        <f t="shared" si="13"/>
        <v>0</v>
      </c>
      <c r="G107" s="205"/>
      <c r="H107" s="207"/>
      <c r="I107" s="208">
        <f t="shared" si="14"/>
        <v>0</v>
      </c>
      <c r="J107" s="242">
        <f t="shared" si="12"/>
        <v>0</v>
      </c>
      <c r="K107" s="209"/>
      <c r="L107" s="225" t="e">
        <f t="shared" si="15"/>
        <v>#DIV/0!</v>
      </c>
      <c r="M107" s="210"/>
    </row>
    <row r="108" spans="1:13" ht="13.5" thickBot="1">
      <c r="A108" s="199"/>
      <c r="B108" s="200"/>
      <c r="C108" s="200"/>
      <c r="D108" s="200"/>
      <c r="E108" s="201"/>
      <c r="F108" s="202">
        <f t="shared" si="13"/>
        <v>0</v>
      </c>
      <c r="G108" s="199"/>
      <c r="H108" s="201"/>
      <c r="I108" s="202">
        <f t="shared" si="14"/>
        <v>0</v>
      </c>
      <c r="J108" s="227">
        <f t="shared" si="12"/>
        <v>0</v>
      </c>
      <c r="K108" s="203"/>
      <c r="L108" s="224" t="e">
        <f t="shared" si="15"/>
        <v>#DIV/0!</v>
      </c>
      <c r="M108" s="204"/>
    </row>
    <row r="109" spans="1:13" ht="13.5" thickBot="1">
      <c r="A109" s="205"/>
      <c r="B109" s="206"/>
      <c r="C109" s="206"/>
      <c r="D109" s="206"/>
      <c r="E109" s="207"/>
      <c r="F109" s="208">
        <f t="shared" si="13"/>
        <v>0</v>
      </c>
      <c r="G109" s="205"/>
      <c r="H109" s="207"/>
      <c r="I109" s="208">
        <f t="shared" si="14"/>
        <v>0</v>
      </c>
      <c r="J109" s="242">
        <f t="shared" si="12"/>
        <v>0</v>
      </c>
      <c r="K109" s="209"/>
      <c r="L109" s="225" t="e">
        <f t="shared" si="15"/>
        <v>#DIV/0!</v>
      </c>
      <c r="M109" s="210"/>
    </row>
    <row r="110" spans="1:13" ht="13.5" thickBot="1">
      <c r="A110" s="199"/>
      <c r="B110" s="200"/>
      <c r="C110" s="200"/>
      <c r="D110" s="200"/>
      <c r="E110" s="201"/>
      <c r="F110" s="202">
        <f t="shared" si="13"/>
        <v>0</v>
      </c>
      <c r="G110" s="199"/>
      <c r="H110" s="201"/>
      <c r="I110" s="202">
        <f t="shared" si="14"/>
        <v>0</v>
      </c>
      <c r="J110" s="227">
        <f t="shared" si="12"/>
        <v>0</v>
      </c>
      <c r="K110" s="203"/>
      <c r="L110" s="224" t="e">
        <f t="shared" si="15"/>
        <v>#DIV/0!</v>
      </c>
      <c r="M110" s="204"/>
    </row>
    <row r="111" spans="1:13" ht="13.5" thickBot="1">
      <c r="A111" s="205"/>
      <c r="B111" s="206"/>
      <c r="C111" s="206"/>
      <c r="D111" s="206"/>
      <c r="E111" s="207"/>
      <c r="F111" s="208">
        <f t="shared" si="13"/>
        <v>0</v>
      </c>
      <c r="G111" s="205"/>
      <c r="H111" s="207"/>
      <c r="I111" s="208">
        <f t="shared" si="14"/>
        <v>0</v>
      </c>
      <c r="J111" s="242">
        <f t="shared" si="12"/>
        <v>0</v>
      </c>
      <c r="K111" s="209"/>
      <c r="L111" s="225" t="e">
        <f t="shared" si="15"/>
        <v>#DIV/0!</v>
      </c>
      <c r="M111" s="210"/>
    </row>
    <row r="112" spans="1:13" ht="13.5" thickBot="1">
      <c r="A112" s="199"/>
      <c r="B112" s="200"/>
      <c r="C112" s="200"/>
      <c r="D112" s="200"/>
      <c r="E112" s="201"/>
      <c r="F112" s="202">
        <f t="shared" si="13"/>
        <v>0</v>
      </c>
      <c r="G112" s="199"/>
      <c r="H112" s="201"/>
      <c r="I112" s="202">
        <f t="shared" si="14"/>
        <v>0</v>
      </c>
      <c r="J112" s="227">
        <f t="shared" si="12"/>
        <v>0</v>
      </c>
      <c r="K112" s="203"/>
      <c r="L112" s="224" t="e">
        <f t="shared" si="15"/>
        <v>#DIV/0!</v>
      </c>
      <c r="M112" s="204"/>
    </row>
    <row r="113" spans="1:13" ht="13.5" thickBot="1">
      <c r="A113" s="205"/>
      <c r="B113" s="206"/>
      <c r="C113" s="206"/>
      <c r="D113" s="206"/>
      <c r="E113" s="207"/>
      <c r="F113" s="208">
        <f t="shared" si="13"/>
        <v>0</v>
      </c>
      <c r="G113" s="205"/>
      <c r="H113" s="207"/>
      <c r="I113" s="208">
        <f t="shared" si="14"/>
        <v>0</v>
      </c>
      <c r="J113" s="242">
        <f t="shared" si="12"/>
        <v>0</v>
      </c>
      <c r="K113" s="209"/>
      <c r="L113" s="225" t="e">
        <f t="shared" si="15"/>
        <v>#DIV/0!</v>
      </c>
      <c r="M113" s="210"/>
    </row>
    <row r="114" spans="1:13" ht="13.5" thickBot="1">
      <c r="A114" s="199"/>
      <c r="B114" s="200"/>
      <c r="C114" s="200"/>
      <c r="D114" s="200"/>
      <c r="E114" s="201"/>
      <c r="F114" s="202">
        <f t="shared" si="13"/>
        <v>0</v>
      </c>
      <c r="G114" s="199"/>
      <c r="H114" s="201"/>
      <c r="I114" s="202">
        <f t="shared" si="14"/>
        <v>0</v>
      </c>
      <c r="J114" s="227">
        <f t="shared" ref="J114:J144" si="16">IF(C114="SHORT", (F114-I114)+K114, (I114-F114)+K114)</f>
        <v>0</v>
      </c>
      <c r="K114" s="203"/>
      <c r="L114" s="224" t="e">
        <f t="shared" si="15"/>
        <v>#DIV/0!</v>
      </c>
      <c r="M114" s="204"/>
    </row>
    <row r="115" spans="1:13" ht="13.5" thickBot="1">
      <c r="A115" s="205"/>
      <c r="B115" s="206"/>
      <c r="C115" s="206"/>
      <c r="D115" s="206"/>
      <c r="E115" s="207"/>
      <c r="F115" s="208">
        <f t="shared" si="13"/>
        <v>0</v>
      </c>
      <c r="G115" s="205"/>
      <c r="H115" s="207"/>
      <c r="I115" s="208">
        <f t="shared" si="14"/>
        <v>0</v>
      </c>
      <c r="J115" s="242">
        <f t="shared" si="16"/>
        <v>0</v>
      </c>
      <c r="K115" s="209"/>
      <c r="L115" s="225" t="e">
        <f t="shared" si="15"/>
        <v>#DIV/0!</v>
      </c>
      <c r="M115" s="210"/>
    </row>
    <row r="116" spans="1:13" ht="13.5" thickBot="1">
      <c r="A116" s="199"/>
      <c r="B116" s="200"/>
      <c r="C116" s="200"/>
      <c r="D116" s="200"/>
      <c r="E116" s="201"/>
      <c r="F116" s="202">
        <f t="shared" si="13"/>
        <v>0</v>
      </c>
      <c r="G116" s="199"/>
      <c r="H116" s="201"/>
      <c r="I116" s="202">
        <f t="shared" si="14"/>
        <v>0</v>
      </c>
      <c r="J116" s="227">
        <f t="shared" si="16"/>
        <v>0</v>
      </c>
      <c r="K116" s="203"/>
      <c r="L116" s="224" t="e">
        <f t="shared" si="15"/>
        <v>#DIV/0!</v>
      </c>
      <c r="M116" s="204"/>
    </row>
    <row r="117" spans="1:13" ht="13.5" thickBot="1">
      <c r="A117" s="205"/>
      <c r="B117" s="206"/>
      <c r="C117" s="206"/>
      <c r="D117" s="206"/>
      <c r="E117" s="207"/>
      <c r="F117" s="208">
        <f t="shared" si="13"/>
        <v>0</v>
      </c>
      <c r="G117" s="205"/>
      <c r="H117" s="207"/>
      <c r="I117" s="208">
        <f t="shared" si="14"/>
        <v>0</v>
      </c>
      <c r="J117" s="242">
        <f t="shared" si="16"/>
        <v>0</v>
      </c>
      <c r="K117" s="209"/>
      <c r="L117" s="225" t="e">
        <f t="shared" si="15"/>
        <v>#DIV/0!</v>
      </c>
      <c r="M117" s="210"/>
    </row>
    <row r="118" spans="1:13" ht="13.5" thickBot="1">
      <c r="A118" s="199"/>
      <c r="B118" s="200"/>
      <c r="C118" s="200"/>
      <c r="D118" s="200"/>
      <c r="E118" s="201"/>
      <c r="F118" s="202">
        <f t="shared" si="13"/>
        <v>0</v>
      </c>
      <c r="G118" s="199"/>
      <c r="H118" s="201"/>
      <c r="I118" s="202">
        <f t="shared" si="14"/>
        <v>0</v>
      </c>
      <c r="J118" s="227">
        <f t="shared" si="16"/>
        <v>0</v>
      </c>
      <c r="K118" s="203"/>
      <c r="L118" s="224" t="e">
        <f t="shared" si="15"/>
        <v>#DIV/0!</v>
      </c>
      <c r="M118" s="204"/>
    </row>
    <row r="119" spans="1:13" ht="13.5" thickBot="1">
      <c r="A119" s="205"/>
      <c r="B119" s="206"/>
      <c r="C119" s="206"/>
      <c r="D119" s="206"/>
      <c r="E119" s="207"/>
      <c r="F119" s="208">
        <f t="shared" si="13"/>
        <v>0</v>
      </c>
      <c r="G119" s="205"/>
      <c r="H119" s="207"/>
      <c r="I119" s="208">
        <f t="shared" si="14"/>
        <v>0</v>
      </c>
      <c r="J119" s="242">
        <f t="shared" si="16"/>
        <v>0</v>
      </c>
      <c r="K119" s="209"/>
      <c r="L119" s="225" t="e">
        <f t="shared" si="15"/>
        <v>#DIV/0!</v>
      </c>
      <c r="M119" s="210"/>
    </row>
    <row r="120" spans="1:13" ht="13.5" thickBot="1">
      <c r="A120" s="199"/>
      <c r="B120" s="200"/>
      <c r="C120" s="200"/>
      <c r="D120" s="200"/>
      <c r="E120" s="201"/>
      <c r="F120" s="202">
        <f t="shared" si="13"/>
        <v>0</v>
      </c>
      <c r="G120" s="199"/>
      <c r="H120" s="201"/>
      <c r="I120" s="202">
        <f t="shared" si="14"/>
        <v>0</v>
      </c>
      <c r="J120" s="227">
        <f t="shared" si="16"/>
        <v>0</v>
      </c>
      <c r="K120" s="203"/>
      <c r="L120" s="224" t="e">
        <f t="shared" si="15"/>
        <v>#DIV/0!</v>
      </c>
      <c r="M120" s="204"/>
    </row>
    <row r="121" spans="1:13" ht="13.5" thickBot="1">
      <c r="A121" s="205"/>
      <c r="B121" s="206"/>
      <c r="C121" s="206"/>
      <c r="D121" s="206"/>
      <c r="E121" s="207"/>
      <c r="F121" s="208">
        <f t="shared" si="13"/>
        <v>0</v>
      </c>
      <c r="G121" s="205"/>
      <c r="H121" s="207"/>
      <c r="I121" s="208">
        <f t="shared" si="14"/>
        <v>0</v>
      </c>
      <c r="J121" s="242">
        <f t="shared" si="16"/>
        <v>0</v>
      </c>
      <c r="K121" s="209"/>
      <c r="L121" s="225" t="e">
        <f t="shared" si="15"/>
        <v>#DIV/0!</v>
      </c>
      <c r="M121" s="210"/>
    </row>
    <row r="122" spans="1:13" ht="13.5" thickBot="1">
      <c r="A122" s="199"/>
      <c r="B122" s="200"/>
      <c r="C122" s="200"/>
      <c r="D122" s="200"/>
      <c r="E122" s="201"/>
      <c r="F122" s="202">
        <f t="shared" si="13"/>
        <v>0</v>
      </c>
      <c r="G122" s="199"/>
      <c r="H122" s="201"/>
      <c r="I122" s="202">
        <f t="shared" si="14"/>
        <v>0</v>
      </c>
      <c r="J122" s="227">
        <f t="shared" si="16"/>
        <v>0</v>
      </c>
      <c r="K122" s="203"/>
      <c r="L122" s="224" t="e">
        <f t="shared" si="15"/>
        <v>#DIV/0!</v>
      </c>
      <c r="M122" s="204"/>
    </row>
    <row r="123" spans="1:13" ht="13.5" thickBot="1">
      <c r="A123" s="205"/>
      <c r="B123" s="206"/>
      <c r="C123" s="206"/>
      <c r="D123" s="206"/>
      <c r="E123" s="207"/>
      <c r="F123" s="208">
        <f t="shared" si="13"/>
        <v>0</v>
      </c>
      <c r="G123" s="205"/>
      <c r="H123" s="207"/>
      <c r="I123" s="208">
        <f t="shared" si="14"/>
        <v>0</v>
      </c>
      <c r="J123" s="242">
        <f t="shared" si="16"/>
        <v>0</v>
      </c>
      <c r="K123" s="209"/>
      <c r="L123" s="225" t="e">
        <f t="shared" si="15"/>
        <v>#DIV/0!</v>
      </c>
      <c r="M123" s="210"/>
    </row>
    <row r="124" spans="1:13" ht="13.5" thickBot="1">
      <c r="A124" s="199"/>
      <c r="B124" s="200"/>
      <c r="C124" s="200"/>
      <c r="D124" s="200"/>
      <c r="E124" s="201"/>
      <c r="F124" s="202">
        <f t="shared" si="13"/>
        <v>0</v>
      </c>
      <c r="G124" s="199"/>
      <c r="H124" s="201"/>
      <c r="I124" s="202">
        <f t="shared" si="14"/>
        <v>0</v>
      </c>
      <c r="J124" s="227">
        <f t="shared" si="16"/>
        <v>0</v>
      </c>
      <c r="K124" s="203"/>
      <c r="L124" s="224" t="e">
        <f t="shared" si="15"/>
        <v>#DIV/0!</v>
      </c>
      <c r="M124" s="204"/>
    </row>
    <row r="125" spans="1:13" ht="13.5" thickBot="1">
      <c r="A125" s="211"/>
      <c r="B125" s="212"/>
      <c r="C125" s="212"/>
      <c r="D125" s="212"/>
      <c r="E125" s="212"/>
      <c r="F125" s="208">
        <f t="shared" si="13"/>
        <v>0</v>
      </c>
      <c r="G125" s="211"/>
      <c r="H125" s="212"/>
      <c r="I125" s="208">
        <f t="shared" si="14"/>
        <v>0</v>
      </c>
      <c r="J125" s="242">
        <f t="shared" si="16"/>
        <v>0</v>
      </c>
      <c r="K125" s="209"/>
      <c r="L125" s="225" t="e">
        <f t="shared" si="15"/>
        <v>#DIV/0!</v>
      </c>
      <c r="M125" s="210"/>
    </row>
    <row r="126" spans="1:13" ht="13.5" thickBot="1">
      <c r="A126" s="199"/>
      <c r="B126" s="200"/>
      <c r="C126" s="200"/>
      <c r="D126" s="200"/>
      <c r="E126" s="201"/>
      <c r="F126" s="202">
        <f t="shared" si="13"/>
        <v>0</v>
      </c>
      <c r="G126" s="199"/>
      <c r="H126" s="201"/>
      <c r="I126" s="202">
        <f t="shared" si="14"/>
        <v>0</v>
      </c>
      <c r="J126" s="227">
        <f t="shared" si="16"/>
        <v>0</v>
      </c>
      <c r="K126" s="203"/>
      <c r="L126" s="224" t="e">
        <f t="shared" si="15"/>
        <v>#DIV/0!</v>
      </c>
      <c r="M126" s="204"/>
    </row>
    <row r="127" spans="1:13" ht="13.5" thickBot="1">
      <c r="A127" s="205"/>
      <c r="B127" s="206"/>
      <c r="C127" s="206"/>
      <c r="D127" s="206"/>
      <c r="E127" s="207"/>
      <c r="F127" s="208">
        <f t="shared" si="13"/>
        <v>0</v>
      </c>
      <c r="G127" s="205"/>
      <c r="H127" s="207"/>
      <c r="I127" s="208">
        <f t="shared" si="14"/>
        <v>0</v>
      </c>
      <c r="J127" s="242">
        <f t="shared" si="16"/>
        <v>0</v>
      </c>
      <c r="K127" s="209"/>
      <c r="L127" s="225" t="e">
        <f t="shared" si="15"/>
        <v>#DIV/0!</v>
      </c>
      <c r="M127" s="210"/>
    </row>
    <row r="128" spans="1:13" ht="13.5" thickBot="1">
      <c r="A128" s="199"/>
      <c r="B128" s="200"/>
      <c r="C128" s="200"/>
      <c r="D128" s="200"/>
      <c r="E128" s="201"/>
      <c r="F128" s="202">
        <f t="shared" si="13"/>
        <v>0</v>
      </c>
      <c r="G128" s="199"/>
      <c r="H128" s="201"/>
      <c r="I128" s="202">
        <f t="shared" si="14"/>
        <v>0</v>
      </c>
      <c r="J128" s="227">
        <f t="shared" si="16"/>
        <v>0</v>
      </c>
      <c r="K128" s="203"/>
      <c r="L128" s="224" t="e">
        <f t="shared" si="15"/>
        <v>#DIV/0!</v>
      </c>
      <c r="M128" s="204"/>
    </row>
    <row r="129" spans="1:13" ht="13.5" thickBot="1">
      <c r="A129" s="205"/>
      <c r="B129" s="206"/>
      <c r="C129" s="206"/>
      <c r="D129" s="206"/>
      <c r="E129" s="207"/>
      <c r="F129" s="208">
        <f t="shared" si="13"/>
        <v>0</v>
      </c>
      <c r="G129" s="205"/>
      <c r="H129" s="207"/>
      <c r="I129" s="208">
        <f t="shared" si="14"/>
        <v>0</v>
      </c>
      <c r="J129" s="242">
        <f t="shared" si="16"/>
        <v>0</v>
      </c>
      <c r="K129" s="209"/>
      <c r="L129" s="225" t="e">
        <f t="shared" si="15"/>
        <v>#DIV/0!</v>
      </c>
      <c r="M129" s="210"/>
    </row>
    <row r="130" spans="1:13" ht="13.5" thickBot="1">
      <c r="A130" s="199"/>
      <c r="B130" s="200"/>
      <c r="C130" s="200"/>
      <c r="D130" s="200"/>
      <c r="E130" s="201"/>
      <c r="F130" s="202">
        <f t="shared" si="13"/>
        <v>0</v>
      </c>
      <c r="G130" s="199"/>
      <c r="H130" s="201"/>
      <c r="I130" s="202">
        <f t="shared" si="14"/>
        <v>0</v>
      </c>
      <c r="J130" s="227">
        <f t="shared" si="16"/>
        <v>0</v>
      </c>
      <c r="K130" s="203"/>
      <c r="L130" s="224" t="e">
        <f t="shared" si="15"/>
        <v>#DIV/0!</v>
      </c>
      <c r="M130" s="204"/>
    </row>
    <row r="131" spans="1:13" ht="13.5" thickBot="1">
      <c r="A131" s="205"/>
      <c r="B131" s="206"/>
      <c r="C131" s="206"/>
      <c r="D131" s="206"/>
      <c r="E131" s="207"/>
      <c r="F131" s="208">
        <f t="shared" si="13"/>
        <v>0</v>
      </c>
      <c r="G131" s="205"/>
      <c r="H131" s="207"/>
      <c r="I131" s="208">
        <f t="shared" si="14"/>
        <v>0</v>
      </c>
      <c r="J131" s="242">
        <f t="shared" si="16"/>
        <v>0</v>
      </c>
      <c r="K131" s="209"/>
      <c r="L131" s="225" t="e">
        <f t="shared" si="15"/>
        <v>#DIV/0!</v>
      </c>
      <c r="M131" s="210"/>
    </row>
    <row r="132" spans="1:13" ht="13.5" thickBot="1">
      <c r="A132" s="199"/>
      <c r="B132" s="200"/>
      <c r="C132" s="200"/>
      <c r="D132" s="200"/>
      <c r="E132" s="201"/>
      <c r="F132" s="202">
        <f t="shared" si="13"/>
        <v>0</v>
      </c>
      <c r="G132" s="199"/>
      <c r="H132" s="201"/>
      <c r="I132" s="202">
        <f t="shared" si="14"/>
        <v>0</v>
      </c>
      <c r="J132" s="227">
        <f t="shared" si="16"/>
        <v>0</v>
      </c>
      <c r="K132" s="203"/>
      <c r="L132" s="224" t="e">
        <f t="shared" si="15"/>
        <v>#DIV/0!</v>
      </c>
      <c r="M132" s="204"/>
    </row>
    <row r="133" spans="1:13" ht="13.5" thickBot="1">
      <c r="A133" s="211"/>
      <c r="B133" s="212"/>
      <c r="C133" s="212"/>
      <c r="D133" s="212"/>
      <c r="E133" s="212"/>
      <c r="F133" s="208">
        <f t="shared" si="13"/>
        <v>0</v>
      </c>
      <c r="G133" s="211"/>
      <c r="H133" s="212"/>
      <c r="I133" s="208">
        <f t="shared" si="14"/>
        <v>0</v>
      </c>
      <c r="J133" s="242">
        <f t="shared" si="16"/>
        <v>0</v>
      </c>
      <c r="K133" s="209"/>
      <c r="L133" s="225" t="e">
        <f t="shared" si="15"/>
        <v>#DIV/0!</v>
      </c>
      <c r="M133" s="210"/>
    </row>
    <row r="134" spans="1:13" ht="13.5" thickBot="1">
      <c r="A134" s="199"/>
      <c r="B134" s="200"/>
      <c r="C134" s="200"/>
      <c r="D134" s="200"/>
      <c r="E134" s="201"/>
      <c r="F134" s="202">
        <f t="shared" si="13"/>
        <v>0</v>
      </c>
      <c r="G134" s="199"/>
      <c r="H134" s="201"/>
      <c r="I134" s="202">
        <f t="shared" si="14"/>
        <v>0</v>
      </c>
      <c r="J134" s="227">
        <f t="shared" si="16"/>
        <v>0</v>
      </c>
      <c r="K134" s="203"/>
      <c r="L134" s="224" t="e">
        <f t="shared" si="15"/>
        <v>#DIV/0!</v>
      </c>
      <c r="M134" s="204"/>
    </row>
    <row r="135" spans="1:13" ht="13.5" thickBot="1">
      <c r="A135" s="205"/>
      <c r="B135" s="206"/>
      <c r="C135" s="206"/>
      <c r="D135" s="206"/>
      <c r="E135" s="207"/>
      <c r="F135" s="208">
        <f t="shared" si="13"/>
        <v>0</v>
      </c>
      <c r="G135" s="205"/>
      <c r="H135" s="207"/>
      <c r="I135" s="208">
        <f t="shared" si="14"/>
        <v>0</v>
      </c>
      <c r="J135" s="242">
        <f t="shared" si="16"/>
        <v>0</v>
      </c>
      <c r="K135" s="209"/>
      <c r="L135" s="225" t="e">
        <f t="shared" si="15"/>
        <v>#DIV/0!</v>
      </c>
      <c r="M135" s="210"/>
    </row>
    <row r="136" spans="1:13" ht="13.5" thickBot="1">
      <c r="A136" s="199"/>
      <c r="B136" s="200"/>
      <c r="C136" s="200"/>
      <c r="D136" s="200"/>
      <c r="E136" s="201"/>
      <c r="F136" s="202">
        <f t="shared" ref="F136:F144" si="17">D136*E136</f>
        <v>0</v>
      </c>
      <c r="G136" s="199"/>
      <c r="H136" s="201"/>
      <c r="I136" s="202">
        <f t="shared" ref="I136:I144" si="18">H136*D136</f>
        <v>0</v>
      </c>
      <c r="J136" s="227">
        <f t="shared" si="16"/>
        <v>0</v>
      </c>
      <c r="K136" s="203"/>
      <c r="L136" s="224" t="e">
        <f t="shared" ref="L136:L144" si="19">IF(J136&gt;"0",-(J136/F136),(J136/F136))</f>
        <v>#DIV/0!</v>
      </c>
      <c r="M136" s="204"/>
    </row>
    <row r="137" spans="1:13" ht="13.5" thickBot="1">
      <c r="A137" s="205"/>
      <c r="B137" s="206"/>
      <c r="C137" s="206"/>
      <c r="D137" s="206"/>
      <c r="E137" s="207"/>
      <c r="F137" s="208">
        <f t="shared" si="17"/>
        <v>0</v>
      </c>
      <c r="G137" s="205"/>
      <c r="H137" s="207"/>
      <c r="I137" s="208">
        <f t="shared" si="18"/>
        <v>0</v>
      </c>
      <c r="J137" s="242">
        <f t="shared" si="16"/>
        <v>0</v>
      </c>
      <c r="K137" s="209"/>
      <c r="L137" s="225" t="e">
        <f t="shared" si="19"/>
        <v>#DIV/0!</v>
      </c>
      <c r="M137" s="210"/>
    </row>
    <row r="138" spans="1:13" ht="13.5" thickBot="1">
      <c r="A138" s="199"/>
      <c r="B138" s="200"/>
      <c r="C138" s="200"/>
      <c r="D138" s="200"/>
      <c r="E138" s="201"/>
      <c r="F138" s="202">
        <f t="shared" si="17"/>
        <v>0</v>
      </c>
      <c r="G138" s="199"/>
      <c r="H138" s="201"/>
      <c r="I138" s="202">
        <f t="shared" si="18"/>
        <v>0</v>
      </c>
      <c r="J138" s="227">
        <f t="shared" si="16"/>
        <v>0</v>
      </c>
      <c r="K138" s="203"/>
      <c r="L138" s="224" t="e">
        <f t="shared" si="19"/>
        <v>#DIV/0!</v>
      </c>
      <c r="M138" s="204"/>
    </row>
    <row r="139" spans="1:13" ht="13.5" thickBot="1">
      <c r="A139" s="205"/>
      <c r="B139" s="206"/>
      <c r="C139" s="206"/>
      <c r="D139" s="206"/>
      <c r="E139" s="207"/>
      <c r="F139" s="208">
        <f t="shared" si="17"/>
        <v>0</v>
      </c>
      <c r="G139" s="205"/>
      <c r="H139" s="207"/>
      <c r="I139" s="208">
        <f t="shared" si="18"/>
        <v>0</v>
      </c>
      <c r="J139" s="242">
        <f t="shared" si="16"/>
        <v>0</v>
      </c>
      <c r="K139" s="209"/>
      <c r="L139" s="225" t="e">
        <f t="shared" si="19"/>
        <v>#DIV/0!</v>
      </c>
      <c r="M139" s="210"/>
    </row>
    <row r="140" spans="1:13" ht="13.5" thickBot="1">
      <c r="A140" s="199"/>
      <c r="B140" s="200"/>
      <c r="C140" s="200"/>
      <c r="D140" s="200"/>
      <c r="E140" s="201"/>
      <c r="F140" s="202">
        <f t="shared" si="17"/>
        <v>0</v>
      </c>
      <c r="G140" s="199"/>
      <c r="H140" s="201"/>
      <c r="I140" s="202">
        <f t="shared" si="18"/>
        <v>0</v>
      </c>
      <c r="J140" s="227">
        <f t="shared" si="16"/>
        <v>0</v>
      </c>
      <c r="K140" s="203"/>
      <c r="L140" s="224" t="e">
        <f t="shared" si="19"/>
        <v>#DIV/0!</v>
      </c>
      <c r="M140" s="204"/>
    </row>
    <row r="141" spans="1:13" ht="13.5" thickBot="1">
      <c r="A141" s="205"/>
      <c r="B141" s="206"/>
      <c r="C141" s="206"/>
      <c r="D141" s="206"/>
      <c r="E141" s="207"/>
      <c r="F141" s="208">
        <f t="shared" si="17"/>
        <v>0</v>
      </c>
      <c r="G141" s="205"/>
      <c r="H141" s="207"/>
      <c r="I141" s="208">
        <f t="shared" si="18"/>
        <v>0</v>
      </c>
      <c r="J141" s="242">
        <f t="shared" si="16"/>
        <v>0</v>
      </c>
      <c r="K141" s="209"/>
      <c r="L141" s="225" t="e">
        <f t="shared" si="19"/>
        <v>#DIV/0!</v>
      </c>
      <c r="M141" s="210"/>
    </row>
    <row r="142" spans="1:13" ht="13.5" thickBot="1">
      <c r="A142" s="199"/>
      <c r="B142" s="200"/>
      <c r="C142" s="200"/>
      <c r="D142" s="200"/>
      <c r="E142" s="201"/>
      <c r="F142" s="202">
        <f t="shared" si="17"/>
        <v>0</v>
      </c>
      <c r="G142" s="199"/>
      <c r="H142" s="201"/>
      <c r="I142" s="202">
        <f t="shared" si="18"/>
        <v>0</v>
      </c>
      <c r="J142" s="227">
        <f t="shared" si="16"/>
        <v>0</v>
      </c>
      <c r="K142" s="203"/>
      <c r="L142" s="224" t="e">
        <f t="shared" si="19"/>
        <v>#DIV/0!</v>
      </c>
      <c r="M142" s="204"/>
    </row>
    <row r="143" spans="1:13" ht="13.5" thickBot="1">
      <c r="A143" s="205"/>
      <c r="B143" s="206"/>
      <c r="C143" s="206"/>
      <c r="D143" s="206"/>
      <c r="E143" s="207"/>
      <c r="F143" s="208">
        <f t="shared" si="17"/>
        <v>0</v>
      </c>
      <c r="G143" s="205"/>
      <c r="H143" s="207"/>
      <c r="I143" s="208">
        <f t="shared" si="18"/>
        <v>0</v>
      </c>
      <c r="J143" s="242">
        <f t="shared" si="16"/>
        <v>0</v>
      </c>
      <c r="K143" s="209"/>
      <c r="L143" s="225" t="e">
        <f t="shared" si="19"/>
        <v>#DIV/0!</v>
      </c>
      <c r="M143" s="210"/>
    </row>
    <row r="144" spans="1:13">
      <c r="A144" s="199"/>
      <c r="B144" s="200"/>
      <c r="C144" s="200"/>
      <c r="D144" s="200"/>
      <c r="E144" s="201"/>
      <c r="F144" s="202">
        <f t="shared" si="17"/>
        <v>0</v>
      </c>
      <c r="G144" s="199"/>
      <c r="H144" s="201"/>
      <c r="I144" s="202">
        <f t="shared" si="18"/>
        <v>0</v>
      </c>
      <c r="J144" s="227">
        <f t="shared" si="16"/>
        <v>0</v>
      </c>
      <c r="K144" s="203"/>
      <c r="L144" s="224" t="e">
        <f t="shared" si="19"/>
        <v>#DIV/0!</v>
      </c>
      <c r="M144" s="204"/>
    </row>
    <row r="145" spans="1:13">
      <c r="A145" s="213"/>
      <c r="B145" s="213"/>
      <c r="C145" s="213"/>
      <c r="D145" s="213"/>
      <c r="E145" s="213"/>
      <c r="F145" s="214">
        <f>SUM(F8:F144)</f>
        <v>1</v>
      </c>
      <c r="G145" s="213"/>
      <c r="H145" s="213"/>
      <c r="I145" s="214">
        <f>SUM(I8:I144)</f>
        <v>2</v>
      </c>
      <c r="J145" s="241">
        <f ca="1">SUMIF(H8:H145,"&lt;&gt;",J8:J144)</f>
        <v>1</v>
      </c>
      <c r="K145" s="213"/>
      <c r="L145" s="213">
        <f ca="1">IF(J145&lt;"0",(J145/F145),-(J145/F145))</f>
        <v>1</v>
      </c>
      <c r="M145" s="215"/>
    </row>
    <row r="321" spans="1:1">
      <c r="A321" s="216" t="s">
        <v>14</v>
      </c>
    </row>
    <row r="322" spans="1:1">
      <c r="A322" s="216" t="s">
        <v>19</v>
      </c>
    </row>
  </sheetData>
  <autoFilter ref="A6:M145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1">
    <mergeCell ref="A3:B3"/>
    <mergeCell ref="M3:M4"/>
    <mergeCell ref="A4:B4"/>
    <mergeCell ref="A5:M5"/>
    <mergeCell ref="A6:M6"/>
    <mergeCell ref="A1:C1"/>
    <mergeCell ref="D1:E1"/>
    <mergeCell ref="F1:L1"/>
    <mergeCell ref="A2:B2"/>
    <mergeCell ref="H2:I2"/>
    <mergeCell ref="K2:L2"/>
  </mergeCells>
  <conditionalFormatting sqref="J8:L144">
    <cfRule type="cellIs" dxfId="59" priority="5" operator="lessThan">
      <formula>0</formula>
    </cfRule>
    <cfRule type="cellIs" dxfId="58" priority="6" operator="greaterThan">
      <formula>0</formula>
    </cfRule>
  </conditionalFormatting>
  <conditionalFormatting sqref="E4">
    <cfRule type="cellIs" dxfId="57" priority="1" operator="greaterThan">
      <formula>0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dataValidations count="1">
    <dataValidation type="list" allowBlank="1" showInputMessage="1" showErrorMessage="1" sqref="C8:C144" xr:uid="{B5E9A28D-CF60-2F4A-B834-EBDE3E926D1C}">
      <formula1>$A$321:$A$322</formula1>
    </dataValidation>
  </dataValidations>
  <pageMargins left="0.7" right="0.7" top="0.75" bottom="0.75" header="0.3" footer="0.3"/>
  <pageSetup orientation="portrait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C31DD895-59F3-3440-911C-2BDC634034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C3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1E44-94C4-4264-BAE4-CDEC748B192A}">
  <sheetPr codeName="Sheet121"/>
  <dimension ref="A1:O322"/>
  <sheetViews>
    <sheetView showGridLines="0" zoomScale="132" zoomScaleNormal="132" workbookViewId="0">
      <selection activeCell="J4" sqref="J4"/>
    </sheetView>
  </sheetViews>
  <sheetFormatPr defaultColWidth="9.28515625" defaultRowHeight="12.75"/>
  <cols>
    <col min="1" max="1" width="10.140625" customWidth="1"/>
    <col min="2" max="2" width="13" customWidth="1"/>
    <col min="3" max="3" width="18.42578125" customWidth="1"/>
    <col min="4" max="4" width="16" customWidth="1"/>
    <col min="5" max="6" width="15.5703125" customWidth="1"/>
    <col min="7" max="7" width="16.28515625" customWidth="1"/>
    <col min="8" max="8" width="13.85546875" customWidth="1"/>
    <col min="9" max="9" width="14.7109375" customWidth="1"/>
    <col min="10" max="10" width="15.85546875" customWidth="1"/>
    <col min="11" max="11" width="11" customWidth="1"/>
    <col min="12" max="12" width="12.5703125" bestFit="1" customWidth="1"/>
    <col min="13" max="13" width="22.140625" customWidth="1"/>
    <col min="15" max="15" width="16" customWidth="1"/>
  </cols>
  <sheetData>
    <row r="1" spans="1:15" s="222" customFormat="1" ht="24.95" customHeight="1">
      <c r="A1" s="294" t="s">
        <v>0</v>
      </c>
      <c r="B1" s="294"/>
      <c r="C1" s="294"/>
      <c r="D1" s="294" t="s">
        <v>1</v>
      </c>
      <c r="E1" s="294"/>
      <c r="F1" s="294" t="s">
        <v>2</v>
      </c>
      <c r="G1" s="294"/>
      <c r="H1" s="294"/>
      <c r="I1" s="294"/>
      <c r="J1" s="294"/>
      <c r="K1" s="294"/>
      <c r="L1" s="294"/>
      <c r="M1" s="221" t="s">
        <v>3</v>
      </c>
    </row>
    <row r="2" spans="1:15" ht="23.25" customHeight="1">
      <c r="A2" s="295" t="s">
        <v>4</v>
      </c>
      <c r="B2" s="296"/>
      <c r="C2" s="177">
        <v>300</v>
      </c>
      <c r="D2" s="178" t="s">
        <v>5</v>
      </c>
      <c r="E2" s="218">
        <v>0.3</v>
      </c>
      <c r="F2" s="179" t="s">
        <v>6</v>
      </c>
      <c r="G2" s="180">
        <f>COUNTIF(J8:J144,"&gt;0")</f>
        <v>20</v>
      </c>
      <c r="H2" s="297" t="s">
        <v>7</v>
      </c>
      <c r="I2" s="298"/>
      <c r="J2" s="238" t="s">
        <v>223</v>
      </c>
      <c r="K2" s="299" t="s">
        <v>8</v>
      </c>
      <c r="L2" s="300"/>
      <c r="M2" s="181" t="s">
        <v>9</v>
      </c>
    </row>
    <row r="3" spans="1:15" ht="24.75" customHeight="1">
      <c r="A3" s="301" t="s">
        <v>10</v>
      </c>
      <c r="B3" s="302"/>
      <c r="C3" s="182">
        <f ca="1">(C4-C2)/C2</f>
        <v>-0.99999849999999468</v>
      </c>
      <c r="D3" s="223" t="s">
        <v>11</v>
      </c>
      <c r="E3" s="219">
        <f>(E2*C2)+C2</f>
        <v>390</v>
      </c>
      <c r="F3" s="183" t="s">
        <v>12</v>
      </c>
      <c r="G3" s="184">
        <f>COUNTIFS(J8:J144,"&lt;0",H8:H144,"&gt;0")</f>
        <v>32</v>
      </c>
      <c r="H3" s="185" t="s">
        <v>13</v>
      </c>
      <c r="I3" s="186">
        <f>SUM(G4-I4)</f>
        <v>0</v>
      </c>
      <c r="J3" s="246">
        <f ca="1">IF(C4&gt;=J3, C4, J3)</f>
        <v>222.16985000000102</v>
      </c>
      <c r="K3" s="236" t="s">
        <v>14</v>
      </c>
      <c r="L3" s="187">
        <f>COUNTIF(C8:C144,"LONG")</f>
        <v>32</v>
      </c>
      <c r="M3" s="303">
        <f>G2/G4</f>
        <v>0.38461538461538464</v>
      </c>
    </row>
    <row r="4" spans="1:15" ht="25.5" customHeight="1">
      <c r="A4" s="305" t="s">
        <v>15</v>
      </c>
      <c r="B4" s="306"/>
      <c r="C4" s="188">
        <f ca="1">J145+C2</f>
        <v>4.5000000159234332E-4</v>
      </c>
      <c r="D4" s="189" t="s">
        <v>16</v>
      </c>
      <c r="E4" s="220">
        <f ca="1">C4-E3</f>
        <v>-389.99954999999841</v>
      </c>
      <c r="F4" s="190" t="s">
        <v>17</v>
      </c>
      <c r="G4" s="191">
        <f>COUNTA(D8:D144)</f>
        <v>52</v>
      </c>
      <c r="H4" s="192" t="s">
        <v>18</v>
      </c>
      <c r="I4" s="193">
        <f>COUNTA(H8:H144)</f>
        <v>52</v>
      </c>
      <c r="J4" s="247">
        <f ca="1">IF(C2&gt;=C4,C4,IF(C4&lt;J4,C4,J4))</f>
        <v>4.5000000159234332E-4</v>
      </c>
      <c r="K4" s="237" t="s">
        <v>19</v>
      </c>
      <c r="L4" s="194">
        <f>COUNTIF(C8:C144,"SHORT")</f>
        <v>20</v>
      </c>
      <c r="M4" s="304"/>
    </row>
    <row r="5" spans="1:15" ht="15.75">
      <c r="A5" s="307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8"/>
      <c r="O5" s="195"/>
    </row>
    <row r="6" spans="1:15" ht="16.5" thickBot="1">
      <c r="A6" s="309">
        <v>44621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1"/>
      <c r="O6" s="91"/>
    </row>
    <row r="7" spans="1:15" ht="24.75" thickBot="1">
      <c r="A7" s="196" t="s">
        <v>20</v>
      </c>
      <c r="B7" s="196" t="s">
        <v>21</v>
      </c>
      <c r="C7" s="196" t="s">
        <v>8</v>
      </c>
      <c r="D7" s="196" t="s">
        <v>22</v>
      </c>
      <c r="E7" s="196" t="s">
        <v>23</v>
      </c>
      <c r="F7" s="196" t="s">
        <v>24</v>
      </c>
      <c r="G7" s="196" t="s">
        <v>25</v>
      </c>
      <c r="H7" s="196" t="s">
        <v>26</v>
      </c>
      <c r="I7" s="196" t="s">
        <v>27</v>
      </c>
      <c r="J7" s="197" t="s">
        <v>28</v>
      </c>
      <c r="K7" s="197" t="s">
        <v>29</v>
      </c>
      <c r="L7" s="197" t="s">
        <v>30</v>
      </c>
      <c r="M7" s="198" t="s">
        <v>215</v>
      </c>
    </row>
    <row r="8" spans="1:15" ht="13.5" thickBot="1">
      <c r="A8" s="199">
        <v>44655</v>
      </c>
      <c r="B8" s="200" t="s">
        <v>32</v>
      </c>
      <c r="C8" s="200" t="s">
        <v>14</v>
      </c>
      <c r="D8" s="200">
        <v>2.343</v>
      </c>
      <c r="E8" s="201">
        <v>128.04</v>
      </c>
      <c r="F8" s="202">
        <f>D8*E8</f>
        <v>299.99771999999996</v>
      </c>
      <c r="G8" s="199">
        <v>44656</v>
      </c>
      <c r="H8" s="201">
        <v>125.09</v>
      </c>
      <c r="I8" s="202">
        <f>H8*D8</f>
        <v>293.08587</v>
      </c>
      <c r="J8" s="227">
        <f t="shared" ref="J8:J39" si="0">IF(H8= "&lt;&gt;", J8, IF(C8="SHORT", (F8-I8)+K8, (I8-F8)+K8))</f>
        <v>-7.3118499999999589</v>
      </c>
      <c r="K8" s="203">
        <v>-0.4</v>
      </c>
      <c r="L8" s="224">
        <f>IF(J8&gt;"0",-(J8/F8),(J8/F8))</f>
        <v>-2.437301856827432E-2</v>
      </c>
      <c r="M8" s="226"/>
    </row>
    <row r="9" spans="1:15" ht="13.5" thickBot="1">
      <c r="A9" s="205">
        <v>44656</v>
      </c>
      <c r="B9" s="206" t="s">
        <v>226</v>
      </c>
      <c r="C9" s="206" t="s">
        <v>14</v>
      </c>
      <c r="D9" s="206">
        <v>970</v>
      </c>
      <c r="E9" s="207">
        <v>2.9830000000000001</v>
      </c>
      <c r="F9" s="208">
        <f t="shared" ref="F9:F72" si="1">D9*E9</f>
        <v>2893.51</v>
      </c>
      <c r="G9" s="205">
        <v>44656</v>
      </c>
      <c r="H9" s="207">
        <v>2.97</v>
      </c>
      <c r="I9" s="208">
        <f t="shared" ref="I9:I72" si="2">H9*D9</f>
        <v>2880.9</v>
      </c>
      <c r="J9" s="242">
        <f t="shared" si="0"/>
        <v>-14.610000000000127</v>
      </c>
      <c r="K9" s="209">
        <v>-2</v>
      </c>
      <c r="L9" s="225">
        <f t="shared" ref="L9:L72" si="3">IF(J9&gt;"0",-(J9/F9),(J9/F9))</f>
        <v>-5.0492308649357099E-3</v>
      </c>
      <c r="M9" s="210"/>
    </row>
    <row r="10" spans="1:15" ht="13.5" thickBot="1">
      <c r="A10" s="199">
        <v>44657</v>
      </c>
      <c r="B10" s="200" t="s">
        <v>218</v>
      </c>
      <c r="C10" s="200" t="s">
        <v>14</v>
      </c>
      <c r="D10" s="200">
        <v>8500</v>
      </c>
      <c r="E10" s="201">
        <v>3.1E-2</v>
      </c>
      <c r="F10" s="202">
        <f t="shared" si="1"/>
        <v>263.5</v>
      </c>
      <c r="G10" s="199">
        <v>44657</v>
      </c>
      <c r="H10" s="201">
        <v>3.3399999999999999E-2</v>
      </c>
      <c r="I10" s="202">
        <f t="shared" si="2"/>
        <v>283.89999999999998</v>
      </c>
      <c r="J10" s="227">
        <f t="shared" si="0"/>
        <v>20.199999999999978</v>
      </c>
      <c r="K10" s="203">
        <v>-0.2</v>
      </c>
      <c r="L10" s="224">
        <f t="shared" si="3"/>
        <v>7.6660341555977146E-2</v>
      </c>
      <c r="M10" s="204"/>
    </row>
    <row r="11" spans="1:15" ht="13.5" thickBot="1">
      <c r="A11" s="205">
        <v>44658</v>
      </c>
      <c r="B11" s="206" t="s">
        <v>227</v>
      </c>
      <c r="C11" s="206" t="s">
        <v>14</v>
      </c>
      <c r="D11" s="206">
        <v>40</v>
      </c>
      <c r="E11" s="207">
        <v>22.62</v>
      </c>
      <c r="F11" s="208">
        <f t="shared" si="1"/>
        <v>904.80000000000007</v>
      </c>
      <c r="G11" s="205">
        <v>44658</v>
      </c>
      <c r="H11" s="207">
        <v>22.43</v>
      </c>
      <c r="I11" s="208">
        <f t="shared" si="2"/>
        <v>897.2</v>
      </c>
      <c r="J11" s="242">
        <f t="shared" si="0"/>
        <v>-8.800000000000022</v>
      </c>
      <c r="K11" s="209">
        <v>-1.2</v>
      </c>
      <c r="L11" s="225">
        <f t="shared" si="3"/>
        <v>-9.7259062776304389E-3</v>
      </c>
      <c r="M11" s="210"/>
    </row>
    <row r="12" spans="1:15" ht="13.5" thickBot="1">
      <c r="A12" s="199">
        <v>44660</v>
      </c>
      <c r="B12" s="200" t="s">
        <v>217</v>
      </c>
      <c r="C12" s="200" t="s">
        <v>14</v>
      </c>
      <c r="D12" s="200">
        <v>2268.3000000000002</v>
      </c>
      <c r="E12" s="201">
        <v>1.5680000000000001</v>
      </c>
      <c r="F12" s="202">
        <f t="shared" si="1"/>
        <v>3556.6944000000003</v>
      </c>
      <c r="G12" s="199">
        <v>44660</v>
      </c>
      <c r="H12" s="201">
        <v>1.595</v>
      </c>
      <c r="I12" s="202">
        <f t="shared" si="2"/>
        <v>3617.9385000000002</v>
      </c>
      <c r="J12" s="227">
        <f t="shared" si="0"/>
        <v>60.524099999999891</v>
      </c>
      <c r="K12" s="203">
        <v>-0.72</v>
      </c>
      <c r="L12" s="224">
        <f t="shared" si="3"/>
        <v>1.7016952595083762E-2</v>
      </c>
      <c r="M12" s="204"/>
    </row>
    <row r="13" spans="1:15" ht="13.5" thickBot="1">
      <c r="A13" s="205">
        <v>44661</v>
      </c>
      <c r="B13" s="206" t="s">
        <v>217</v>
      </c>
      <c r="C13" s="206" t="s">
        <v>19</v>
      </c>
      <c r="D13" s="206">
        <v>3661.2</v>
      </c>
      <c r="E13" s="207">
        <v>1.3520000000000001</v>
      </c>
      <c r="F13" s="208">
        <f t="shared" si="1"/>
        <v>4949.9423999999999</v>
      </c>
      <c r="G13" s="205">
        <v>44662</v>
      </c>
      <c r="H13" s="207">
        <v>1.3580000000000001</v>
      </c>
      <c r="I13" s="208">
        <f t="shared" si="2"/>
        <v>4971.9096</v>
      </c>
      <c r="J13" s="242">
        <f t="shared" si="0"/>
        <v>-35.767200000000045</v>
      </c>
      <c r="K13" s="209">
        <v>-13.8</v>
      </c>
      <c r="L13" s="225">
        <f t="shared" si="3"/>
        <v>-7.225781051512851E-3</v>
      </c>
      <c r="M13" s="210"/>
    </row>
    <row r="14" spans="1:15" ht="13.5" thickBot="1">
      <c r="A14" s="199">
        <v>44662</v>
      </c>
      <c r="B14" s="200" t="s">
        <v>228</v>
      </c>
      <c r="C14" s="200" t="s">
        <v>19</v>
      </c>
      <c r="D14" s="200">
        <v>1456</v>
      </c>
      <c r="E14" s="201">
        <v>2.3763999999999998</v>
      </c>
      <c r="F14" s="202">
        <f t="shared" si="1"/>
        <v>3460.0383999999999</v>
      </c>
      <c r="G14" s="199">
        <v>44662</v>
      </c>
      <c r="H14" s="201">
        <v>2.339</v>
      </c>
      <c r="I14" s="202">
        <f t="shared" si="2"/>
        <v>3405.5839999999998</v>
      </c>
      <c r="J14" s="227">
        <f t="shared" si="0"/>
        <v>52.12440000000008</v>
      </c>
      <c r="K14" s="203">
        <v>-2.33</v>
      </c>
      <c r="L14" s="224">
        <f t="shared" si="3"/>
        <v>1.5064688299413117E-2</v>
      </c>
      <c r="M14" s="204"/>
    </row>
    <row r="15" spans="1:15" ht="13.5" thickBot="1">
      <c r="A15" s="205">
        <v>44663</v>
      </c>
      <c r="B15" s="206" t="s">
        <v>216</v>
      </c>
      <c r="C15" s="206" t="s">
        <v>19</v>
      </c>
      <c r="D15" s="206">
        <v>617.1</v>
      </c>
      <c r="E15" s="207">
        <v>11.603</v>
      </c>
      <c r="F15" s="208">
        <f t="shared" si="1"/>
        <v>7160.2112999999999</v>
      </c>
      <c r="G15" s="205">
        <v>44663</v>
      </c>
      <c r="H15" s="207">
        <v>11.53</v>
      </c>
      <c r="I15" s="208">
        <f t="shared" si="2"/>
        <v>7115.1629999999996</v>
      </c>
      <c r="J15" s="242">
        <f t="shared" si="0"/>
        <v>40.648300000000383</v>
      </c>
      <c r="K15" s="209">
        <v>-4.4000000000000004</v>
      </c>
      <c r="L15" s="225">
        <f t="shared" si="3"/>
        <v>5.676969337483153E-3</v>
      </c>
      <c r="M15" s="210"/>
    </row>
    <row r="16" spans="1:15" ht="13.5" thickBot="1">
      <c r="A16" s="199">
        <v>44663</v>
      </c>
      <c r="B16" s="200" t="s">
        <v>33</v>
      </c>
      <c r="C16" s="200" t="s">
        <v>19</v>
      </c>
      <c r="D16" s="200">
        <v>47.6</v>
      </c>
      <c r="E16" s="201">
        <v>83.3</v>
      </c>
      <c r="F16" s="202">
        <f t="shared" si="1"/>
        <v>3965.08</v>
      </c>
      <c r="G16" s="199">
        <v>44663</v>
      </c>
      <c r="H16" s="201">
        <v>82.35</v>
      </c>
      <c r="I16" s="202">
        <f t="shared" si="2"/>
        <v>3919.8599999999997</v>
      </c>
      <c r="J16" s="227">
        <f t="shared" si="0"/>
        <v>44.620000000000253</v>
      </c>
      <c r="K16" s="227">
        <v>-0.6</v>
      </c>
      <c r="L16" s="224">
        <f t="shared" si="3"/>
        <v>1.1253240792115229E-2</v>
      </c>
      <c r="M16" s="204"/>
    </row>
    <row r="17" spans="1:13" ht="13.5" thickBot="1">
      <c r="A17" s="205">
        <v>44663</v>
      </c>
      <c r="B17" s="206" t="s">
        <v>33</v>
      </c>
      <c r="C17" s="206" t="s">
        <v>14</v>
      </c>
      <c r="D17" s="206">
        <v>39.4</v>
      </c>
      <c r="E17" s="207">
        <v>83.364999999999995</v>
      </c>
      <c r="F17" s="208">
        <f t="shared" si="1"/>
        <v>3284.5809999999997</v>
      </c>
      <c r="G17" s="205">
        <v>44663</v>
      </c>
      <c r="H17" s="207">
        <v>83.68</v>
      </c>
      <c r="I17" s="208">
        <f t="shared" si="2"/>
        <v>3296.9920000000002</v>
      </c>
      <c r="J17" s="242">
        <f t="shared" si="0"/>
        <v>10.111000000000512</v>
      </c>
      <c r="K17" s="209">
        <v>-2.2999999999999998</v>
      </c>
      <c r="L17" s="225">
        <f t="shared" si="3"/>
        <v>3.0783226231901463E-3</v>
      </c>
      <c r="M17" s="210"/>
    </row>
    <row r="18" spans="1:13" ht="13.5" thickBot="1">
      <c r="A18" s="199">
        <v>44664</v>
      </c>
      <c r="B18" s="200" t="s">
        <v>33</v>
      </c>
      <c r="C18" s="200" t="s">
        <v>19</v>
      </c>
      <c r="D18" s="200">
        <v>53.5</v>
      </c>
      <c r="E18" s="201">
        <v>82.376999999999995</v>
      </c>
      <c r="F18" s="202">
        <f t="shared" si="1"/>
        <v>4407.1695</v>
      </c>
      <c r="G18" s="199">
        <v>44663</v>
      </c>
      <c r="H18" s="201">
        <v>82.96</v>
      </c>
      <c r="I18" s="202">
        <f t="shared" si="2"/>
        <v>4438.3599999999997</v>
      </c>
      <c r="J18" s="227">
        <f t="shared" si="0"/>
        <v>-36.190499999999702</v>
      </c>
      <c r="K18" s="203">
        <v>-5</v>
      </c>
      <c r="L18" s="224">
        <f t="shared" si="3"/>
        <v>-8.2117331770424767E-3</v>
      </c>
      <c r="M18" s="204"/>
    </row>
    <row r="19" spans="1:13" ht="13.5" thickBot="1">
      <c r="A19" s="205">
        <v>44664</v>
      </c>
      <c r="B19" s="206" t="s">
        <v>229</v>
      </c>
      <c r="C19" s="206" t="s">
        <v>14</v>
      </c>
      <c r="D19" s="206">
        <v>196.5</v>
      </c>
      <c r="E19" s="207">
        <v>21.22</v>
      </c>
      <c r="F19" s="208">
        <f t="shared" si="1"/>
        <v>4169.7299999999996</v>
      </c>
      <c r="G19" s="205">
        <v>44664</v>
      </c>
      <c r="H19" s="207">
        <v>21.065999999999999</v>
      </c>
      <c r="I19" s="208">
        <f t="shared" si="2"/>
        <v>4139.4690000000001</v>
      </c>
      <c r="J19" s="242">
        <f t="shared" si="0"/>
        <v>-32.960999999999515</v>
      </c>
      <c r="K19" s="209">
        <v>-2.7</v>
      </c>
      <c r="L19" s="225">
        <f t="shared" si="3"/>
        <v>-7.9048283701821272E-3</v>
      </c>
      <c r="M19" s="210"/>
    </row>
    <row r="20" spans="1:13" ht="13.5" thickBot="1">
      <c r="A20" s="199">
        <v>44664</v>
      </c>
      <c r="B20" s="200" t="s">
        <v>217</v>
      </c>
      <c r="C20" s="200" t="s">
        <v>19</v>
      </c>
      <c r="D20" s="200">
        <v>3141.3</v>
      </c>
      <c r="E20" s="201">
        <v>1.536</v>
      </c>
      <c r="F20" s="202">
        <f t="shared" si="1"/>
        <v>4825.0368000000008</v>
      </c>
      <c r="G20" s="199">
        <v>44664</v>
      </c>
      <c r="H20" s="201">
        <v>1.52</v>
      </c>
      <c r="I20" s="202">
        <f t="shared" si="2"/>
        <v>4774.7760000000007</v>
      </c>
      <c r="J20" s="227">
        <f t="shared" si="0"/>
        <v>48.260800000000017</v>
      </c>
      <c r="K20" s="203">
        <v>-2</v>
      </c>
      <c r="L20" s="224">
        <f t="shared" si="3"/>
        <v>1.0002162056048983E-2</v>
      </c>
      <c r="M20" s="204"/>
    </row>
    <row r="21" spans="1:13" ht="13.5" thickBot="1">
      <c r="A21" s="205">
        <v>44664</v>
      </c>
      <c r="B21" s="206" t="s">
        <v>216</v>
      </c>
      <c r="C21" s="206" t="s">
        <v>14</v>
      </c>
      <c r="D21" s="206">
        <v>337.4</v>
      </c>
      <c r="E21" s="207">
        <v>12.755000000000001</v>
      </c>
      <c r="F21" s="208">
        <f t="shared" si="1"/>
        <v>4303.5370000000003</v>
      </c>
      <c r="G21" s="205">
        <v>44664</v>
      </c>
      <c r="H21" s="207">
        <v>12.938000000000001</v>
      </c>
      <c r="I21" s="208">
        <f t="shared" si="2"/>
        <v>4365.2812000000004</v>
      </c>
      <c r="J21" s="242">
        <f t="shared" si="0"/>
        <v>58.744200000000092</v>
      </c>
      <c r="K21" s="209">
        <v>-3</v>
      </c>
      <c r="L21" s="225">
        <f t="shared" si="3"/>
        <v>1.3650213766025501E-2</v>
      </c>
      <c r="M21" s="210"/>
    </row>
    <row r="22" spans="1:13" ht="13.5" thickBot="1">
      <c r="A22" s="199">
        <v>44664</v>
      </c>
      <c r="B22" s="200" t="s">
        <v>216</v>
      </c>
      <c r="C22" s="200" t="s">
        <v>19</v>
      </c>
      <c r="D22" s="200">
        <v>369.2</v>
      </c>
      <c r="E22" s="201">
        <v>13.206</v>
      </c>
      <c r="F22" s="202">
        <f t="shared" si="1"/>
        <v>4875.6551999999992</v>
      </c>
      <c r="G22" s="199">
        <v>44664</v>
      </c>
      <c r="H22" s="201">
        <v>13.085000000000001</v>
      </c>
      <c r="I22" s="202">
        <f t="shared" si="2"/>
        <v>4830.982</v>
      </c>
      <c r="J22" s="227">
        <f t="shared" si="0"/>
        <v>41.673199999999269</v>
      </c>
      <c r="K22" s="203">
        <v>-3</v>
      </c>
      <c r="L22" s="224">
        <f t="shared" si="3"/>
        <v>8.5471999742720278E-3</v>
      </c>
      <c r="M22" s="204"/>
    </row>
    <row r="23" spans="1:13" ht="13.5" thickBot="1">
      <c r="A23" s="205">
        <v>44665</v>
      </c>
      <c r="B23" s="206" t="s">
        <v>217</v>
      </c>
      <c r="C23" s="206" t="s">
        <v>19</v>
      </c>
      <c r="D23" s="206">
        <v>102.3</v>
      </c>
      <c r="E23" s="207">
        <v>1.573</v>
      </c>
      <c r="F23" s="208">
        <f t="shared" si="1"/>
        <v>160.9179</v>
      </c>
      <c r="G23" s="205">
        <v>44665</v>
      </c>
      <c r="H23" s="207">
        <v>1.5649999999999999</v>
      </c>
      <c r="I23" s="208">
        <f t="shared" si="2"/>
        <v>160.09949999999998</v>
      </c>
      <c r="J23" s="242">
        <f t="shared" si="0"/>
        <v>0.81840000000002533</v>
      </c>
      <c r="K23" s="209">
        <v>0</v>
      </c>
      <c r="L23" s="225">
        <f t="shared" si="3"/>
        <v>5.0858232676416065E-3</v>
      </c>
      <c r="M23" s="210"/>
    </row>
    <row r="24" spans="1:13" ht="13.5" thickBot="1">
      <c r="A24" s="199">
        <v>44665</v>
      </c>
      <c r="B24" s="200" t="s">
        <v>217</v>
      </c>
      <c r="C24" s="200" t="s">
        <v>19</v>
      </c>
      <c r="D24" s="200">
        <v>2</v>
      </c>
      <c r="E24" s="201">
        <v>1.573</v>
      </c>
      <c r="F24" s="202">
        <f t="shared" si="1"/>
        <v>3.1459999999999999</v>
      </c>
      <c r="G24" s="199">
        <v>44665</v>
      </c>
      <c r="H24" s="201">
        <v>1.5760000000000001</v>
      </c>
      <c r="I24" s="202">
        <f t="shared" si="2"/>
        <v>3.1520000000000001</v>
      </c>
      <c r="J24" s="227">
        <f t="shared" si="0"/>
        <v>-6.0000000000002274E-3</v>
      </c>
      <c r="K24" s="203">
        <v>0</v>
      </c>
      <c r="L24" s="224">
        <f t="shared" si="3"/>
        <v>-1.9071837253656159E-3</v>
      </c>
      <c r="M24" s="204"/>
    </row>
    <row r="25" spans="1:13" ht="13.5" thickBot="1">
      <c r="A25" s="205">
        <v>44665</v>
      </c>
      <c r="B25" s="206" t="s">
        <v>217</v>
      </c>
      <c r="C25" s="206" t="s">
        <v>19</v>
      </c>
      <c r="D25" s="206">
        <v>2014</v>
      </c>
      <c r="E25" s="207">
        <v>1.573</v>
      </c>
      <c r="F25" s="208">
        <f t="shared" si="1"/>
        <v>3168.0219999999999</v>
      </c>
      <c r="G25" s="205">
        <v>44665</v>
      </c>
      <c r="H25" s="207">
        <v>1.581</v>
      </c>
      <c r="I25" s="208">
        <f t="shared" si="2"/>
        <v>3184.134</v>
      </c>
      <c r="J25" s="242">
        <f t="shared" si="0"/>
        <v>-21.512000000000079</v>
      </c>
      <c r="K25" s="209">
        <v>-5.4</v>
      </c>
      <c r="L25" s="225">
        <f t="shared" si="3"/>
        <v>-6.7903568851479185E-3</v>
      </c>
      <c r="M25" s="210"/>
    </row>
    <row r="26" spans="1:13" ht="13.5" thickBot="1">
      <c r="A26" s="199">
        <v>44665</v>
      </c>
      <c r="B26" s="200" t="s">
        <v>220</v>
      </c>
      <c r="C26" s="200" t="s">
        <v>14</v>
      </c>
      <c r="D26" s="200">
        <v>292</v>
      </c>
      <c r="E26" s="201">
        <v>17.32</v>
      </c>
      <c r="F26" s="202">
        <f t="shared" si="1"/>
        <v>5057.4400000000005</v>
      </c>
      <c r="G26" s="199">
        <v>44665</v>
      </c>
      <c r="H26" s="201">
        <v>16.225000000000001</v>
      </c>
      <c r="I26" s="202">
        <f t="shared" si="2"/>
        <v>4737.7000000000007</v>
      </c>
      <c r="J26" s="227">
        <f t="shared" si="0"/>
        <v>-321.73999999999978</v>
      </c>
      <c r="K26" s="203">
        <v>-2</v>
      </c>
      <c r="L26" s="224">
        <f t="shared" si="3"/>
        <v>-6.3617165997026118E-2</v>
      </c>
      <c r="M26" s="204" t="s">
        <v>219</v>
      </c>
    </row>
    <row r="27" spans="1:13" ht="13.5" thickBot="1">
      <c r="A27" s="205">
        <v>44665</v>
      </c>
      <c r="B27" s="206" t="s">
        <v>32</v>
      </c>
      <c r="C27" s="206" t="s">
        <v>19</v>
      </c>
      <c r="D27" s="206">
        <v>36.5</v>
      </c>
      <c r="E27" s="207">
        <v>106.29</v>
      </c>
      <c r="F27" s="208">
        <f t="shared" si="1"/>
        <v>3879.585</v>
      </c>
      <c r="G27" s="205">
        <v>44665</v>
      </c>
      <c r="H27" s="207">
        <v>106.79</v>
      </c>
      <c r="I27" s="208">
        <f t="shared" si="2"/>
        <v>3897.835</v>
      </c>
      <c r="J27" s="242">
        <f t="shared" si="0"/>
        <v>-21.25</v>
      </c>
      <c r="K27" s="209">
        <v>-3</v>
      </c>
      <c r="L27" s="225">
        <f t="shared" si="3"/>
        <v>-5.4773899785672949E-3</v>
      </c>
      <c r="M27" s="210"/>
    </row>
    <row r="28" spans="1:13" ht="13.5" customHeight="1" thickBot="1">
      <c r="A28" s="199">
        <v>44666</v>
      </c>
      <c r="B28" s="200" t="s">
        <v>32</v>
      </c>
      <c r="C28" s="200" t="s">
        <v>14</v>
      </c>
      <c r="D28" s="200">
        <v>32.5</v>
      </c>
      <c r="E28" s="201">
        <v>107.05</v>
      </c>
      <c r="F28" s="202">
        <f t="shared" si="1"/>
        <v>3479.125</v>
      </c>
      <c r="G28" s="199">
        <v>44666</v>
      </c>
      <c r="H28" s="201">
        <v>110</v>
      </c>
      <c r="I28" s="202">
        <f t="shared" si="2"/>
        <v>3575</v>
      </c>
      <c r="J28" s="227">
        <f t="shared" si="0"/>
        <v>94.875</v>
      </c>
      <c r="K28" s="203">
        <v>-1</v>
      </c>
      <c r="L28" s="224">
        <f t="shared" si="3"/>
        <v>2.726978766212769E-2</v>
      </c>
      <c r="M28" s="204"/>
    </row>
    <row r="29" spans="1:13" s="235" customFormat="1" ht="12.75" customHeight="1" thickBot="1">
      <c r="A29" s="230">
        <v>44666</v>
      </c>
      <c r="B29" s="231" t="s">
        <v>32</v>
      </c>
      <c r="C29" s="231" t="s">
        <v>19</v>
      </c>
      <c r="D29" s="231">
        <v>48.4</v>
      </c>
      <c r="E29" s="231">
        <v>110.02</v>
      </c>
      <c r="F29" s="208">
        <f t="shared" si="1"/>
        <v>5324.9679999999998</v>
      </c>
      <c r="G29" s="230">
        <v>44666</v>
      </c>
      <c r="H29" s="231">
        <v>112.08</v>
      </c>
      <c r="I29" s="208">
        <f t="shared" si="2"/>
        <v>5424.6719999999996</v>
      </c>
      <c r="J29" s="242">
        <f t="shared" si="0"/>
        <v>-100.70399999999972</v>
      </c>
      <c r="K29" s="209">
        <v>-1</v>
      </c>
      <c r="L29" s="225">
        <f t="shared" si="3"/>
        <v>-1.8911662943326555E-2</v>
      </c>
      <c r="M29" s="234" t="s">
        <v>219</v>
      </c>
    </row>
    <row r="30" spans="1:13" ht="12.75" customHeight="1" thickBot="1">
      <c r="A30" s="199">
        <v>44666</v>
      </c>
      <c r="B30" s="200" t="s">
        <v>32</v>
      </c>
      <c r="C30" s="200" t="s">
        <v>19</v>
      </c>
      <c r="D30" s="200">
        <v>30.1</v>
      </c>
      <c r="E30" s="229">
        <v>111.3</v>
      </c>
      <c r="F30" s="202">
        <f t="shared" si="1"/>
        <v>3350.13</v>
      </c>
      <c r="G30" s="199">
        <v>44666</v>
      </c>
      <c r="H30" s="229">
        <v>112.45</v>
      </c>
      <c r="I30" s="202">
        <f t="shared" si="2"/>
        <v>3384.7450000000003</v>
      </c>
      <c r="J30" s="227">
        <f t="shared" si="0"/>
        <v>-35.215000000000238</v>
      </c>
      <c r="K30" s="227">
        <v>-0.6</v>
      </c>
      <c r="L30" s="224">
        <f t="shared" si="3"/>
        <v>-1.051153238829545E-2</v>
      </c>
      <c r="M30" s="204"/>
    </row>
    <row r="31" spans="1:13" ht="13.5" thickBot="1">
      <c r="A31" s="205">
        <v>44667</v>
      </c>
      <c r="B31" s="206" t="s">
        <v>32</v>
      </c>
      <c r="C31" s="206" t="s">
        <v>14</v>
      </c>
      <c r="D31" s="206">
        <v>23.7</v>
      </c>
      <c r="E31" s="207">
        <v>112.12</v>
      </c>
      <c r="F31" s="208">
        <f t="shared" si="1"/>
        <v>2657.2440000000001</v>
      </c>
      <c r="G31" s="205">
        <v>44667</v>
      </c>
      <c r="H31" s="207">
        <v>113.95</v>
      </c>
      <c r="I31" s="208">
        <f t="shared" si="2"/>
        <v>2700.6149999999998</v>
      </c>
      <c r="J31" s="242">
        <f t="shared" si="0"/>
        <v>41.470999999999641</v>
      </c>
      <c r="K31" s="209">
        <v>-1.9</v>
      </c>
      <c r="L31" s="225">
        <f t="shared" si="3"/>
        <v>1.5606771527191195E-2</v>
      </c>
      <c r="M31" s="210"/>
    </row>
    <row r="32" spans="1:13" ht="13.5" thickBot="1">
      <c r="A32" s="199">
        <v>44668</v>
      </c>
      <c r="B32" s="200" t="s">
        <v>216</v>
      </c>
      <c r="C32" s="200" t="s">
        <v>14</v>
      </c>
      <c r="D32" s="200">
        <v>149</v>
      </c>
      <c r="E32" s="201">
        <v>11.627000000000001</v>
      </c>
      <c r="F32" s="202">
        <f t="shared" si="1"/>
        <v>1732.423</v>
      </c>
      <c r="G32" s="199">
        <v>44668</v>
      </c>
      <c r="H32" s="201">
        <v>11.8</v>
      </c>
      <c r="I32" s="202">
        <f t="shared" si="2"/>
        <v>1758.2</v>
      </c>
      <c r="J32" s="227">
        <f t="shared" si="0"/>
        <v>25.417000000000044</v>
      </c>
      <c r="K32" s="203">
        <v>-0.36</v>
      </c>
      <c r="L32" s="224">
        <f t="shared" si="3"/>
        <v>1.4671359131112923E-2</v>
      </c>
      <c r="M32" s="204"/>
    </row>
    <row r="33" spans="1:13" ht="13.5" thickBot="1">
      <c r="A33" s="205">
        <v>44668</v>
      </c>
      <c r="B33" s="206" t="s">
        <v>216</v>
      </c>
      <c r="C33" s="206" t="s">
        <v>14</v>
      </c>
      <c r="D33" s="206">
        <v>125</v>
      </c>
      <c r="E33" s="207">
        <v>11.7</v>
      </c>
      <c r="F33" s="208">
        <f t="shared" si="1"/>
        <v>1462.5</v>
      </c>
      <c r="G33" s="205">
        <v>44668</v>
      </c>
      <c r="H33" s="207">
        <v>11.85</v>
      </c>
      <c r="I33" s="208">
        <f t="shared" si="2"/>
        <v>1481.25</v>
      </c>
      <c r="J33" s="242">
        <f t="shared" si="0"/>
        <v>18.45</v>
      </c>
      <c r="K33" s="209">
        <v>-0.3</v>
      </c>
      <c r="L33" s="225">
        <f t="shared" si="3"/>
        <v>1.2615384615384615E-2</v>
      </c>
      <c r="M33" s="210"/>
    </row>
    <row r="34" spans="1:13" ht="13.5" thickBot="1">
      <c r="A34" s="199">
        <v>44670</v>
      </c>
      <c r="B34" s="200" t="s">
        <v>230</v>
      </c>
      <c r="C34" s="200" t="s">
        <v>14</v>
      </c>
      <c r="D34" s="200">
        <v>30000</v>
      </c>
      <c r="E34" s="201">
        <v>2.1399999999999999E-2</v>
      </c>
      <c r="F34" s="202">
        <f t="shared" si="1"/>
        <v>642</v>
      </c>
      <c r="G34" s="199">
        <v>44670</v>
      </c>
      <c r="H34" s="201">
        <v>2.1899999999999999E-2</v>
      </c>
      <c r="I34" s="202">
        <f t="shared" si="2"/>
        <v>657</v>
      </c>
      <c r="J34" s="227">
        <f t="shared" si="0"/>
        <v>18.45</v>
      </c>
      <c r="K34" s="203">
        <v>3.45</v>
      </c>
      <c r="L34" s="224">
        <f t="shared" si="3"/>
        <v>2.8738317757009343E-2</v>
      </c>
      <c r="M34" s="204"/>
    </row>
    <row r="35" spans="1:13" ht="13.5" thickBot="1">
      <c r="A35" s="205">
        <v>44670</v>
      </c>
      <c r="B35" s="206" t="s">
        <v>231</v>
      </c>
      <c r="C35" s="206" t="s">
        <v>14</v>
      </c>
      <c r="D35" s="206">
        <v>24</v>
      </c>
      <c r="E35" s="207">
        <v>89.75</v>
      </c>
      <c r="F35" s="208">
        <f t="shared" si="1"/>
        <v>2154</v>
      </c>
      <c r="G35" s="205">
        <v>44670</v>
      </c>
      <c r="H35" s="207">
        <v>91.454999999999998</v>
      </c>
      <c r="I35" s="208">
        <f t="shared" si="2"/>
        <v>2194.92</v>
      </c>
      <c r="J35" s="242">
        <f t="shared" si="0"/>
        <v>40.480000000000075</v>
      </c>
      <c r="K35" s="209">
        <v>-0.44</v>
      </c>
      <c r="L35" s="225">
        <f t="shared" si="3"/>
        <v>1.8792943361188523E-2</v>
      </c>
      <c r="M35" s="210"/>
    </row>
    <row r="36" spans="1:13" ht="13.5" thickBot="1">
      <c r="A36" s="199">
        <v>44671</v>
      </c>
      <c r="B36" s="200" t="s">
        <v>230</v>
      </c>
      <c r="C36" s="200" t="s">
        <v>19</v>
      </c>
      <c r="D36" s="200">
        <v>30000</v>
      </c>
      <c r="E36" s="201">
        <v>2.2200000000000001E-2</v>
      </c>
      <c r="F36" s="202">
        <f t="shared" si="1"/>
        <v>666</v>
      </c>
      <c r="G36" s="199">
        <v>44671</v>
      </c>
      <c r="H36" s="201">
        <v>2.3E-2</v>
      </c>
      <c r="I36" s="202">
        <f t="shared" si="2"/>
        <v>690</v>
      </c>
      <c r="J36" s="227">
        <f t="shared" si="0"/>
        <v>-24.48</v>
      </c>
      <c r="K36" s="203">
        <v>-0.48</v>
      </c>
      <c r="L36" s="224">
        <f t="shared" si="3"/>
        <v>-3.6756756756756756E-2</v>
      </c>
      <c r="M36" s="204"/>
    </row>
    <row r="37" spans="1:13" s="235" customFormat="1" thickBot="1">
      <c r="A37" s="230">
        <v>44671</v>
      </c>
      <c r="B37" s="231" t="s">
        <v>232</v>
      </c>
      <c r="C37" s="231" t="s">
        <v>14</v>
      </c>
      <c r="D37" s="231">
        <v>142.1</v>
      </c>
      <c r="E37" s="231">
        <v>17.303999999999998</v>
      </c>
      <c r="F37" s="208">
        <f t="shared" si="1"/>
        <v>2458.8983999999996</v>
      </c>
      <c r="G37" s="230">
        <v>44671</v>
      </c>
      <c r="H37" s="231">
        <v>17.2</v>
      </c>
      <c r="I37" s="208">
        <f t="shared" si="2"/>
        <v>2444.12</v>
      </c>
      <c r="J37" s="243">
        <f t="shared" si="0"/>
        <v>-16.458399999999692</v>
      </c>
      <c r="K37" s="232">
        <v>-1.68</v>
      </c>
      <c r="L37" s="233">
        <f t="shared" si="3"/>
        <v>-6.6934038429565428E-3</v>
      </c>
      <c r="M37" s="234"/>
    </row>
    <row r="38" spans="1:13" ht="13.5" thickBot="1">
      <c r="A38" s="199">
        <v>44671</v>
      </c>
      <c r="B38" s="200" t="s">
        <v>230</v>
      </c>
      <c r="C38" s="200" t="s">
        <v>14</v>
      </c>
      <c r="D38" s="200">
        <v>30000</v>
      </c>
      <c r="E38" s="201">
        <v>2.52E-2</v>
      </c>
      <c r="F38" s="202">
        <f t="shared" si="1"/>
        <v>756</v>
      </c>
      <c r="G38" s="199">
        <v>44671</v>
      </c>
      <c r="H38" s="201">
        <v>2.6499999999999999E-2</v>
      </c>
      <c r="I38" s="202">
        <f t="shared" si="2"/>
        <v>795</v>
      </c>
      <c r="J38" s="227">
        <f t="shared" si="0"/>
        <v>38.840000000000003</v>
      </c>
      <c r="K38" s="203">
        <v>-0.16</v>
      </c>
      <c r="L38" s="224">
        <f t="shared" si="3"/>
        <v>5.137566137566138E-2</v>
      </c>
      <c r="M38" s="204"/>
    </row>
    <row r="39" spans="1:13" ht="13.5" thickBot="1">
      <c r="A39" s="205">
        <v>44671</v>
      </c>
      <c r="B39" s="206" t="s">
        <v>230</v>
      </c>
      <c r="C39" s="206" t="s">
        <v>14</v>
      </c>
      <c r="D39" s="206">
        <v>30000</v>
      </c>
      <c r="E39" s="207">
        <v>2.53E-2</v>
      </c>
      <c r="F39" s="208">
        <f t="shared" si="1"/>
        <v>759</v>
      </c>
      <c r="G39" s="205">
        <v>44671</v>
      </c>
      <c r="H39" s="207">
        <v>2.4400000000000002E-2</v>
      </c>
      <c r="I39" s="208">
        <f t="shared" si="2"/>
        <v>732</v>
      </c>
      <c r="J39" s="242">
        <f t="shared" si="0"/>
        <v>-27.51</v>
      </c>
      <c r="K39" s="209">
        <v>-0.51</v>
      </c>
      <c r="L39" s="225">
        <f t="shared" si="3"/>
        <v>-3.6245059288537551E-2</v>
      </c>
      <c r="M39" s="210"/>
    </row>
    <row r="40" spans="1:13" ht="13.5" thickBot="1">
      <c r="A40" s="199">
        <v>44671</v>
      </c>
      <c r="B40" s="200" t="s">
        <v>230</v>
      </c>
      <c r="C40" s="200" t="s">
        <v>19</v>
      </c>
      <c r="D40" s="200">
        <v>30000</v>
      </c>
      <c r="E40" s="201">
        <v>2.3199999999999998E-2</v>
      </c>
      <c r="F40" s="202">
        <f t="shared" si="1"/>
        <v>696</v>
      </c>
      <c r="G40" s="199">
        <v>44671</v>
      </c>
      <c r="H40" s="201">
        <v>2.3699999999999999E-2</v>
      </c>
      <c r="I40" s="202">
        <f t="shared" si="2"/>
        <v>711</v>
      </c>
      <c r="J40" s="227">
        <f t="shared" ref="J40:J71" si="4">IF(H40= "&lt;&gt;", J40, IF(C40="SHORT", (F40-I40)+K40, (I40-F40)+K40))</f>
        <v>-15.84</v>
      </c>
      <c r="K40" s="203">
        <v>-0.84</v>
      </c>
      <c r="L40" s="224">
        <f t="shared" si="3"/>
        <v>-2.2758620689655173E-2</v>
      </c>
      <c r="M40" s="204"/>
    </row>
    <row r="41" spans="1:13" ht="13.5" thickBot="1">
      <c r="A41" s="205">
        <v>44671</v>
      </c>
      <c r="B41" s="206" t="s">
        <v>233</v>
      </c>
      <c r="C41" s="206" t="s">
        <v>14</v>
      </c>
      <c r="D41" s="206">
        <v>139.4</v>
      </c>
      <c r="E41" s="207">
        <v>16.149999999999999</v>
      </c>
      <c r="F41" s="208">
        <f t="shared" si="1"/>
        <v>2251.31</v>
      </c>
      <c r="G41" s="205">
        <v>44671</v>
      </c>
      <c r="H41" s="207">
        <v>16.045000000000002</v>
      </c>
      <c r="I41" s="208">
        <f t="shared" si="2"/>
        <v>2236.6730000000002</v>
      </c>
      <c r="J41" s="242">
        <f t="shared" si="4"/>
        <v>-16.176999999999715</v>
      </c>
      <c r="K41" s="209">
        <v>-1.54</v>
      </c>
      <c r="L41" s="225">
        <f t="shared" si="3"/>
        <v>-7.1855941651748165E-3</v>
      </c>
      <c r="M41" s="210"/>
    </row>
    <row r="42" spans="1:13" ht="13.5" thickBot="1">
      <c r="A42" s="199">
        <v>44672</v>
      </c>
      <c r="B42" s="200" t="s">
        <v>230</v>
      </c>
      <c r="C42" s="200" t="s">
        <v>14</v>
      </c>
      <c r="D42" s="200">
        <v>10000</v>
      </c>
      <c r="E42" s="201">
        <v>2.5600000000000001E-2</v>
      </c>
      <c r="F42" s="202">
        <f t="shared" si="1"/>
        <v>256</v>
      </c>
      <c r="G42" s="199">
        <v>44672</v>
      </c>
      <c r="H42" s="201">
        <v>2.6100000000000002E-2</v>
      </c>
      <c r="I42" s="202">
        <f t="shared" si="2"/>
        <v>261</v>
      </c>
      <c r="J42" s="227">
        <f t="shared" si="4"/>
        <v>4.9400000000000004</v>
      </c>
      <c r="K42" s="203">
        <v>-0.06</v>
      </c>
      <c r="L42" s="224">
        <f t="shared" si="3"/>
        <v>1.9296875000000002E-2</v>
      </c>
      <c r="M42" s="204"/>
    </row>
    <row r="43" spans="1:13" ht="13.5" thickBot="1">
      <c r="A43" s="205">
        <v>44672</v>
      </c>
      <c r="B43" s="206" t="s">
        <v>230</v>
      </c>
      <c r="C43" s="206" t="s">
        <v>19</v>
      </c>
      <c r="D43" s="206">
        <v>10000</v>
      </c>
      <c r="E43" s="207">
        <v>2.5999999999999999E-2</v>
      </c>
      <c r="F43" s="208">
        <f t="shared" si="1"/>
        <v>260</v>
      </c>
      <c r="G43" s="205">
        <v>44672</v>
      </c>
      <c r="H43" s="207">
        <v>2.6499999999999999E-2</v>
      </c>
      <c r="I43" s="208">
        <f t="shared" si="2"/>
        <v>265</v>
      </c>
      <c r="J43" s="242">
        <f t="shared" si="4"/>
        <v>-5.18</v>
      </c>
      <c r="K43" s="209">
        <v>-0.18</v>
      </c>
      <c r="L43" s="225">
        <f t="shared" si="3"/>
        <v>-1.9923076923076922E-2</v>
      </c>
      <c r="M43" s="210"/>
    </row>
    <row r="44" spans="1:13" ht="13.5" thickBot="1">
      <c r="A44" s="199">
        <v>44672</v>
      </c>
      <c r="B44" s="200" t="s">
        <v>230</v>
      </c>
      <c r="C44" s="200" t="s">
        <v>14</v>
      </c>
      <c r="D44" s="200">
        <v>10000</v>
      </c>
      <c r="E44" s="201">
        <v>2.6200000000000001E-2</v>
      </c>
      <c r="F44" s="202">
        <f t="shared" si="1"/>
        <v>262</v>
      </c>
      <c r="G44" s="199">
        <v>44672</v>
      </c>
      <c r="H44" s="201">
        <v>2.5399999999999999E-2</v>
      </c>
      <c r="I44" s="202">
        <f t="shared" si="2"/>
        <v>254</v>
      </c>
      <c r="J44" s="227">
        <f t="shared" si="4"/>
        <v>-8.17</v>
      </c>
      <c r="K44" s="203">
        <v>-0.17</v>
      </c>
      <c r="L44" s="224">
        <f t="shared" si="3"/>
        <v>-3.1183206106870229E-2</v>
      </c>
      <c r="M44" s="204"/>
    </row>
    <row r="45" spans="1:13" ht="13.5" thickBot="1">
      <c r="A45" s="205">
        <v>44674</v>
      </c>
      <c r="B45" s="206" t="s">
        <v>233</v>
      </c>
      <c r="C45" s="206" t="s">
        <v>14</v>
      </c>
      <c r="D45" s="206">
        <v>118.4</v>
      </c>
      <c r="E45" s="207">
        <v>15.442</v>
      </c>
      <c r="F45" s="208">
        <f t="shared" si="1"/>
        <v>1828.3328000000001</v>
      </c>
      <c r="G45" s="205">
        <v>44674</v>
      </c>
      <c r="H45" s="207">
        <v>15.654999999999999</v>
      </c>
      <c r="I45" s="208">
        <f t="shared" si="2"/>
        <v>1853.5519999999999</v>
      </c>
      <c r="J45" s="242">
        <f t="shared" si="4"/>
        <v>23.139199999999775</v>
      </c>
      <c r="K45" s="209">
        <v>-2.08</v>
      </c>
      <c r="L45" s="225">
        <f t="shared" si="3"/>
        <v>1.2655901595158045E-2</v>
      </c>
      <c r="M45" s="210"/>
    </row>
    <row r="46" spans="1:13" ht="13.5" thickBot="1">
      <c r="A46" s="199">
        <v>44674</v>
      </c>
      <c r="B46" s="200" t="s">
        <v>233</v>
      </c>
      <c r="C46" s="200" t="s">
        <v>14</v>
      </c>
      <c r="D46" s="200">
        <v>181.6</v>
      </c>
      <c r="E46" s="201">
        <v>16.704000000000001</v>
      </c>
      <c r="F46" s="202">
        <f t="shared" si="1"/>
        <v>3033.4463999999998</v>
      </c>
      <c r="G46" s="199">
        <v>44674</v>
      </c>
      <c r="H46" s="201">
        <v>16.579999999999998</v>
      </c>
      <c r="I46" s="202">
        <f t="shared" si="2"/>
        <v>3010.9279999999994</v>
      </c>
      <c r="J46" s="227">
        <f t="shared" si="4"/>
        <v>-24.518400000000383</v>
      </c>
      <c r="K46" s="203">
        <v>-2</v>
      </c>
      <c r="L46" s="224">
        <f t="shared" si="3"/>
        <v>-8.0826877310244821E-3</v>
      </c>
      <c r="M46" s="204"/>
    </row>
    <row r="47" spans="1:13" ht="13.5" thickBot="1">
      <c r="A47" s="205">
        <v>44674</v>
      </c>
      <c r="B47" s="206" t="s">
        <v>233</v>
      </c>
      <c r="C47" s="206" t="s">
        <v>14</v>
      </c>
      <c r="D47" s="206">
        <v>104.7</v>
      </c>
      <c r="E47" s="207">
        <v>16.605</v>
      </c>
      <c r="F47" s="208">
        <f t="shared" si="1"/>
        <v>1738.5435</v>
      </c>
      <c r="G47" s="205">
        <v>44674</v>
      </c>
      <c r="H47" s="207">
        <v>16.515000000000001</v>
      </c>
      <c r="I47" s="208">
        <f t="shared" si="2"/>
        <v>1729.1205000000002</v>
      </c>
      <c r="J47" s="242">
        <f t="shared" si="4"/>
        <v>-9.7629999999997743</v>
      </c>
      <c r="K47" s="209">
        <v>-0.34</v>
      </c>
      <c r="L47" s="225">
        <f t="shared" si="3"/>
        <v>-5.6156202016226656E-3</v>
      </c>
      <c r="M47" s="210" t="s">
        <v>236</v>
      </c>
    </row>
    <row r="48" spans="1:13" ht="13.5" thickBot="1">
      <c r="A48" s="199">
        <v>44674</v>
      </c>
      <c r="B48" s="200" t="s">
        <v>233</v>
      </c>
      <c r="C48" s="200" t="s">
        <v>19</v>
      </c>
      <c r="D48" s="200">
        <v>101.3</v>
      </c>
      <c r="E48" s="201">
        <v>16.498000000000001</v>
      </c>
      <c r="F48" s="202">
        <f t="shared" si="1"/>
        <v>1671.2474</v>
      </c>
      <c r="G48" s="199">
        <v>44674</v>
      </c>
      <c r="H48" s="201">
        <v>16.626000000000001</v>
      </c>
      <c r="I48" s="202">
        <f t="shared" si="2"/>
        <v>1684.2138</v>
      </c>
      <c r="J48" s="227">
        <f t="shared" si="4"/>
        <v>-14.966400000000021</v>
      </c>
      <c r="K48" s="203">
        <v>-2</v>
      </c>
      <c r="L48" s="224">
        <f t="shared" si="3"/>
        <v>-8.9552270956412688E-3</v>
      </c>
      <c r="M48" s="204" t="s">
        <v>236</v>
      </c>
    </row>
    <row r="49" spans="1:13" ht="13.5" thickBot="1">
      <c r="A49" s="205">
        <v>44674</v>
      </c>
      <c r="B49" s="206" t="s">
        <v>233</v>
      </c>
      <c r="C49" s="206" t="s">
        <v>14</v>
      </c>
      <c r="D49" s="206">
        <v>90.6</v>
      </c>
      <c r="E49" s="207">
        <v>16.725000000000001</v>
      </c>
      <c r="F49" s="208">
        <f t="shared" si="1"/>
        <v>1515.2850000000001</v>
      </c>
      <c r="G49" s="205">
        <v>44674</v>
      </c>
      <c r="H49" s="207">
        <v>16.605</v>
      </c>
      <c r="I49" s="208">
        <f t="shared" si="2"/>
        <v>1504.413</v>
      </c>
      <c r="J49" s="242">
        <f t="shared" si="4"/>
        <v>-11.512000000000072</v>
      </c>
      <c r="K49" s="209">
        <v>-0.64</v>
      </c>
      <c r="L49" s="225">
        <f t="shared" si="3"/>
        <v>-7.5972506822149432E-3</v>
      </c>
      <c r="M49" s="210" t="s">
        <v>236</v>
      </c>
    </row>
    <row r="50" spans="1:13" ht="13.5" thickBot="1">
      <c r="A50" s="199">
        <v>44674</v>
      </c>
      <c r="B50" s="200" t="s">
        <v>233</v>
      </c>
      <c r="C50" s="200" t="s">
        <v>14</v>
      </c>
      <c r="D50" s="200">
        <v>90.7</v>
      </c>
      <c r="E50" s="201">
        <v>16.725000000000001</v>
      </c>
      <c r="F50" s="202">
        <f t="shared" si="1"/>
        <v>1516.9575000000002</v>
      </c>
      <c r="G50" s="199">
        <v>44674</v>
      </c>
      <c r="H50" s="201">
        <v>16.535</v>
      </c>
      <c r="I50" s="202">
        <f t="shared" si="2"/>
        <v>1499.7245</v>
      </c>
      <c r="J50" s="227">
        <f t="shared" si="4"/>
        <v>-18.563000000000173</v>
      </c>
      <c r="K50" s="203">
        <v>-1.33</v>
      </c>
      <c r="L50" s="224">
        <f t="shared" si="3"/>
        <v>-1.22369941148649E-2</v>
      </c>
      <c r="M50" s="204" t="s">
        <v>236</v>
      </c>
    </row>
    <row r="51" spans="1:13" ht="13.5" thickBot="1">
      <c r="A51" s="205">
        <v>44674</v>
      </c>
      <c r="B51" s="206" t="s">
        <v>230</v>
      </c>
      <c r="C51" s="206" t="s">
        <v>14</v>
      </c>
      <c r="D51" s="206">
        <v>10000</v>
      </c>
      <c r="E51" s="207">
        <v>2.3400000000000001E-2</v>
      </c>
      <c r="F51" s="208">
        <f t="shared" si="1"/>
        <v>234</v>
      </c>
      <c r="G51" s="205">
        <v>44674</v>
      </c>
      <c r="H51" s="207">
        <v>2.2700000000000001E-2</v>
      </c>
      <c r="I51" s="208">
        <f t="shared" si="2"/>
        <v>227.00000000000003</v>
      </c>
      <c r="J51" s="242">
        <f t="shared" si="4"/>
        <v>-7.2499999999999716</v>
      </c>
      <c r="K51" s="209">
        <v>-0.25</v>
      </c>
      <c r="L51" s="225">
        <f t="shared" si="3"/>
        <v>-3.0982905982905862E-2</v>
      </c>
      <c r="M51" s="210" t="s">
        <v>236</v>
      </c>
    </row>
    <row r="52" spans="1:13" ht="13.5" thickBot="1">
      <c r="A52" s="199">
        <v>44674</v>
      </c>
      <c r="B52" s="200" t="s">
        <v>233</v>
      </c>
      <c r="C52" s="200" t="s">
        <v>14</v>
      </c>
      <c r="D52" s="200">
        <v>167.6</v>
      </c>
      <c r="E52" s="201">
        <v>16.651</v>
      </c>
      <c r="F52" s="202">
        <f t="shared" si="1"/>
        <v>2790.7075999999997</v>
      </c>
      <c r="G52" s="199">
        <v>44674</v>
      </c>
      <c r="H52" s="201">
        <v>16.539000000000001</v>
      </c>
      <c r="I52" s="202">
        <f t="shared" si="2"/>
        <v>2771.9364</v>
      </c>
      <c r="J52" s="227">
        <f t="shared" si="4"/>
        <v>-20.72119999999968</v>
      </c>
      <c r="K52" s="203">
        <v>-1.95</v>
      </c>
      <c r="L52" s="224">
        <f t="shared" si="3"/>
        <v>-7.4250702581666675E-3</v>
      </c>
      <c r="M52" s="204" t="s">
        <v>236</v>
      </c>
    </row>
    <row r="53" spans="1:13" ht="13.5" thickBot="1">
      <c r="A53" s="205">
        <v>44674</v>
      </c>
      <c r="B53" s="206" t="s">
        <v>233</v>
      </c>
      <c r="C53" s="206" t="s">
        <v>19</v>
      </c>
      <c r="D53" s="206">
        <v>144.5</v>
      </c>
      <c r="E53" s="207">
        <v>16.52</v>
      </c>
      <c r="F53" s="208">
        <f t="shared" si="1"/>
        <v>2387.14</v>
      </c>
      <c r="G53" s="205">
        <v>44674</v>
      </c>
      <c r="H53" s="207">
        <v>16.643000000000001</v>
      </c>
      <c r="I53" s="208">
        <f t="shared" si="2"/>
        <v>2404.9135000000001</v>
      </c>
      <c r="J53" s="242">
        <f t="shared" si="4"/>
        <v>-19.373500000000242</v>
      </c>
      <c r="K53" s="209">
        <v>-1.6</v>
      </c>
      <c r="L53" s="225">
        <f t="shared" si="3"/>
        <v>-8.1157787142774381E-3</v>
      </c>
      <c r="M53" s="210" t="s">
        <v>236</v>
      </c>
    </row>
    <row r="54" spans="1:13" ht="13.5" thickBot="1">
      <c r="A54" s="199">
        <v>44674</v>
      </c>
      <c r="B54" s="200" t="s">
        <v>233</v>
      </c>
      <c r="C54" s="200" t="s">
        <v>19</v>
      </c>
      <c r="D54" s="200">
        <v>112.8</v>
      </c>
      <c r="E54" s="201">
        <v>17.802</v>
      </c>
      <c r="F54" s="202">
        <f t="shared" si="1"/>
        <v>2008.0655999999999</v>
      </c>
      <c r="G54" s="199">
        <v>44674</v>
      </c>
      <c r="H54" s="201">
        <v>17.5</v>
      </c>
      <c r="I54" s="202">
        <f t="shared" si="2"/>
        <v>1974</v>
      </c>
      <c r="J54" s="227">
        <f t="shared" si="4"/>
        <v>33.675599999999903</v>
      </c>
      <c r="K54" s="203">
        <v>-0.39</v>
      </c>
      <c r="L54" s="224">
        <f t="shared" si="3"/>
        <v>1.6770169261402568E-2</v>
      </c>
      <c r="M54" s="204" t="s">
        <v>236</v>
      </c>
    </row>
    <row r="55" spans="1:13" ht="13.5" thickBot="1">
      <c r="A55" s="205">
        <v>44674</v>
      </c>
      <c r="B55" s="206" t="s">
        <v>233</v>
      </c>
      <c r="C55" s="206" t="s">
        <v>14</v>
      </c>
      <c r="D55" s="206">
        <v>153.6</v>
      </c>
      <c r="E55" s="207">
        <v>17.149999999999999</v>
      </c>
      <c r="F55" s="208">
        <f t="shared" si="1"/>
        <v>2634.24</v>
      </c>
      <c r="G55" s="205">
        <v>44674</v>
      </c>
      <c r="H55" s="207">
        <v>17.067</v>
      </c>
      <c r="I55" s="208">
        <f t="shared" si="2"/>
        <v>2621.4911999999999</v>
      </c>
      <c r="J55" s="242">
        <f t="shared" si="4"/>
        <v>-14.548799999999847</v>
      </c>
      <c r="K55" s="209">
        <v>-1.8</v>
      </c>
      <c r="L55" s="225">
        <f t="shared" si="3"/>
        <v>-5.5229591836734116E-3</v>
      </c>
      <c r="M55" s="210" t="s">
        <v>236</v>
      </c>
    </row>
    <row r="56" spans="1:13" ht="13.5" thickBot="1">
      <c r="A56" s="199">
        <v>44674</v>
      </c>
      <c r="B56" s="200" t="s">
        <v>233</v>
      </c>
      <c r="C56" s="200" t="s">
        <v>14</v>
      </c>
      <c r="D56" s="200">
        <v>140.1</v>
      </c>
      <c r="E56" s="201">
        <v>16.71</v>
      </c>
      <c r="F56" s="202">
        <f t="shared" si="1"/>
        <v>2341.0709999999999</v>
      </c>
      <c r="G56" s="199">
        <v>44674</v>
      </c>
      <c r="H56" s="201">
        <v>16.574000000000002</v>
      </c>
      <c r="I56" s="202">
        <f t="shared" si="2"/>
        <v>2322.0174000000002</v>
      </c>
      <c r="J56" s="227">
        <f t="shared" si="4"/>
        <v>-20.683599999999732</v>
      </c>
      <c r="K56" s="203">
        <v>-1.63</v>
      </c>
      <c r="L56" s="224">
        <f t="shared" si="3"/>
        <v>-8.8351015411321284E-3</v>
      </c>
      <c r="M56" s="204" t="s">
        <v>236</v>
      </c>
    </row>
    <row r="57" spans="1:13" ht="13.5" thickBot="1">
      <c r="A57" s="205">
        <v>44675</v>
      </c>
      <c r="B57" s="206" t="s">
        <v>234</v>
      </c>
      <c r="C57" s="206" t="s">
        <v>14</v>
      </c>
      <c r="D57" s="206">
        <v>314</v>
      </c>
      <c r="E57" s="207">
        <v>3.1779999999999999</v>
      </c>
      <c r="F57" s="208">
        <f t="shared" si="1"/>
        <v>997.89199999999994</v>
      </c>
      <c r="G57" s="205">
        <v>44675</v>
      </c>
      <c r="H57" s="207">
        <v>3.1375999999999999</v>
      </c>
      <c r="I57" s="208">
        <f t="shared" si="2"/>
        <v>985.20640000000003</v>
      </c>
      <c r="J57" s="242">
        <f t="shared" si="4"/>
        <v>-13.985599999999909</v>
      </c>
      <c r="K57" s="209">
        <v>-1.3</v>
      </c>
      <c r="L57" s="225">
        <f t="shared" si="3"/>
        <v>-1.4015143923390417E-2</v>
      </c>
      <c r="M57" s="210" t="s">
        <v>236</v>
      </c>
    </row>
    <row r="58" spans="1:13" ht="13.5" thickBot="1">
      <c r="A58" s="199">
        <v>44675</v>
      </c>
      <c r="B58" s="200" t="s">
        <v>234</v>
      </c>
      <c r="C58" s="200" t="s">
        <v>19</v>
      </c>
      <c r="D58" s="200">
        <v>271</v>
      </c>
      <c r="E58" s="201">
        <v>3.1391</v>
      </c>
      <c r="F58" s="202">
        <f t="shared" si="1"/>
        <v>850.6961</v>
      </c>
      <c r="G58" s="199">
        <v>44675</v>
      </c>
      <c r="H58" s="201">
        <v>3.1514000000000002</v>
      </c>
      <c r="I58" s="202">
        <f t="shared" si="2"/>
        <v>854.02940000000001</v>
      </c>
      <c r="J58" s="227">
        <f t="shared" si="4"/>
        <v>-3.9333000000000085</v>
      </c>
      <c r="K58" s="203">
        <v>-0.6</v>
      </c>
      <c r="L58" s="224">
        <f t="shared" si="3"/>
        <v>-4.6236252875733281E-3</v>
      </c>
      <c r="M58" s="204" t="s">
        <v>236</v>
      </c>
    </row>
    <row r="59" spans="1:13" ht="13.5" thickBot="1">
      <c r="A59" s="205">
        <v>44676</v>
      </c>
      <c r="B59" s="206" t="s">
        <v>230</v>
      </c>
      <c r="C59" s="206" t="s">
        <v>14</v>
      </c>
      <c r="D59" s="206">
        <v>30000</v>
      </c>
      <c r="E59" s="207">
        <v>2.5100000000000001E-2</v>
      </c>
      <c r="F59" s="208">
        <f t="shared" si="1"/>
        <v>753</v>
      </c>
      <c r="G59" s="205">
        <v>44676</v>
      </c>
      <c r="H59" s="207">
        <v>2.3400000000000001E-2</v>
      </c>
      <c r="I59" s="208">
        <f t="shared" si="2"/>
        <v>702</v>
      </c>
      <c r="J59" s="242">
        <f t="shared" si="4"/>
        <v>-87.759999999999991</v>
      </c>
      <c r="K59" s="209">
        <v>-36.76</v>
      </c>
      <c r="L59" s="225">
        <f t="shared" si="3"/>
        <v>-0.11654714475431606</v>
      </c>
      <c r="M59" s="250" t="s">
        <v>235</v>
      </c>
    </row>
    <row r="60" spans="1:13" ht="13.5" thickBot="1">
      <c r="A60" s="199"/>
      <c r="B60" s="200"/>
      <c r="C60" s="200"/>
      <c r="D60" s="200"/>
      <c r="E60" s="201"/>
      <c r="F60" s="202">
        <f t="shared" si="1"/>
        <v>0</v>
      </c>
      <c r="G60" s="199"/>
      <c r="H60" s="201"/>
      <c r="I60" s="202">
        <f t="shared" si="2"/>
        <v>0</v>
      </c>
      <c r="J60" s="227">
        <f t="shared" si="4"/>
        <v>0</v>
      </c>
      <c r="K60" s="203"/>
      <c r="L60" s="224" t="e">
        <f t="shared" si="3"/>
        <v>#DIV/0!</v>
      </c>
      <c r="M60" s="204"/>
    </row>
    <row r="61" spans="1:13" ht="13.5" thickBot="1">
      <c r="A61" s="211"/>
      <c r="B61" s="212"/>
      <c r="C61" s="212"/>
      <c r="D61" s="212"/>
      <c r="E61" s="212"/>
      <c r="F61" s="208">
        <f t="shared" si="1"/>
        <v>0</v>
      </c>
      <c r="G61" s="211"/>
      <c r="H61" s="212"/>
      <c r="I61" s="208">
        <f t="shared" si="2"/>
        <v>0</v>
      </c>
      <c r="J61" s="242">
        <f t="shared" si="4"/>
        <v>0</v>
      </c>
      <c r="K61" s="209"/>
      <c r="L61" s="225" t="e">
        <f t="shared" si="3"/>
        <v>#DIV/0!</v>
      </c>
      <c r="M61" s="210"/>
    </row>
    <row r="62" spans="1:13" ht="13.5" thickBot="1">
      <c r="A62" s="199"/>
      <c r="B62" s="200"/>
      <c r="C62" s="200"/>
      <c r="D62" s="200"/>
      <c r="E62" s="201"/>
      <c r="F62" s="202">
        <f t="shared" si="1"/>
        <v>0</v>
      </c>
      <c r="G62" s="199"/>
      <c r="H62" s="201"/>
      <c r="I62" s="202">
        <f t="shared" si="2"/>
        <v>0</v>
      </c>
      <c r="J62" s="227">
        <f t="shared" si="4"/>
        <v>0</v>
      </c>
      <c r="K62" s="203"/>
      <c r="L62" s="224" t="e">
        <f t="shared" si="3"/>
        <v>#DIV/0!</v>
      </c>
      <c r="M62" s="204"/>
    </row>
    <row r="63" spans="1:13" ht="13.5" thickBot="1">
      <c r="A63" s="205"/>
      <c r="B63" s="206"/>
      <c r="C63" s="206"/>
      <c r="D63" s="206"/>
      <c r="E63" s="207"/>
      <c r="F63" s="208">
        <f t="shared" si="1"/>
        <v>0</v>
      </c>
      <c r="G63" s="205"/>
      <c r="H63" s="207"/>
      <c r="I63" s="208">
        <f t="shared" si="2"/>
        <v>0</v>
      </c>
      <c r="J63" s="242">
        <f t="shared" si="4"/>
        <v>0</v>
      </c>
      <c r="K63" s="209"/>
      <c r="L63" s="225" t="e">
        <f t="shared" si="3"/>
        <v>#DIV/0!</v>
      </c>
      <c r="M63" s="210"/>
    </row>
    <row r="64" spans="1:13" ht="13.5" thickBot="1">
      <c r="A64" s="199"/>
      <c r="B64" s="200"/>
      <c r="C64" s="200"/>
      <c r="D64" s="200"/>
      <c r="E64" s="201"/>
      <c r="F64" s="202">
        <f t="shared" si="1"/>
        <v>0</v>
      </c>
      <c r="G64" s="199"/>
      <c r="H64" s="201"/>
      <c r="I64" s="202">
        <f t="shared" si="2"/>
        <v>0</v>
      </c>
      <c r="J64" s="227">
        <f t="shared" si="4"/>
        <v>0</v>
      </c>
      <c r="K64" s="203"/>
      <c r="L64" s="224" t="e">
        <f t="shared" si="3"/>
        <v>#DIV/0!</v>
      </c>
      <c r="M64" s="204"/>
    </row>
    <row r="65" spans="1:13" ht="13.5" thickBot="1">
      <c r="A65" s="205"/>
      <c r="B65" s="206"/>
      <c r="C65" s="206"/>
      <c r="D65" s="206"/>
      <c r="E65" s="207"/>
      <c r="F65" s="208">
        <f t="shared" si="1"/>
        <v>0</v>
      </c>
      <c r="G65" s="205"/>
      <c r="H65" s="207"/>
      <c r="I65" s="208">
        <f t="shared" si="2"/>
        <v>0</v>
      </c>
      <c r="J65" s="242">
        <f t="shared" si="4"/>
        <v>0</v>
      </c>
      <c r="K65" s="209"/>
      <c r="L65" s="225" t="e">
        <f t="shared" si="3"/>
        <v>#DIV/0!</v>
      </c>
      <c r="M65" s="210"/>
    </row>
    <row r="66" spans="1:13" ht="13.5" thickBot="1">
      <c r="A66" s="199"/>
      <c r="B66" s="200"/>
      <c r="C66" s="200"/>
      <c r="D66" s="200"/>
      <c r="E66" s="201"/>
      <c r="F66" s="202">
        <f t="shared" si="1"/>
        <v>0</v>
      </c>
      <c r="G66" s="199"/>
      <c r="H66" s="201"/>
      <c r="I66" s="202">
        <f t="shared" si="2"/>
        <v>0</v>
      </c>
      <c r="J66" s="227">
        <f t="shared" si="4"/>
        <v>0</v>
      </c>
      <c r="K66" s="203"/>
      <c r="L66" s="224" t="e">
        <f t="shared" si="3"/>
        <v>#DIV/0!</v>
      </c>
      <c r="M66" s="204"/>
    </row>
    <row r="67" spans="1:13" ht="13.5" thickBot="1">
      <c r="A67" s="205"/>
      <c r="B67" s="206"/>
      <c r="C67" s="206"/>
      <c r="D67" s="206"/>
      <c r="E67" s="207"/>
      <c r="F67" s="208">
        <f t="shared" si="1"/>
        <v>0</v>
      </c>
      <c r="G67" s="205"/>
      <c r="H67" s="207"/>
      <c r="I67" s="208">
        <f t="shared" si="2"/>
        <v>0</v>
      </c>
      <c r="J67" s="242">
        <f t="shared" si="4"/>
        <v>0</v>
      </c>
      <c r="K67" s="209"/>
      <c r="L67" s="225" t="e">
        <f t="shared" si="3"/>
        <v>#DIV/0!</v>
      </c>
      <c r="M67" s="210"/>
    </row>
    <row r="68" spans="1:13" ht="13.5" thickBot="1">
      <c r="A68" s="199"/>
      <c r="B68" s="200"/>
      <c r="C68" s="200"/>
      <c r="D68" s="200"/>
      <c r="E68" s="201"/>
      <c r="F68" s="202">
        <f t="shared" si="1"/>
        <v>0</v>
      </c>
      <c r="G68" s="199"/>
      <c r="H68" s="201"/>
      <c r="I68" s="202">
        <f t="shared" si="2"/>
        <v>0</v>
      </c>
      <c r="J68" s="227">
        <f t="shared" si="4"/>
        <v>0</v>
      </c>
      <c r="K68" s="203"/>
      <c r="L68" s="224" t="e">
        <f t="shared" si="3"/>
        <v>#DIV/0!</v>
      </c>
      <c r="M68" s="204"/>
    </row>
    <row r="69" spans="1:13" ht="13.5" thickBot="1">
      <c r="A69" s="211"/>
      <c r="B69" s="212"/>
      <c r="C69" s="212"/>
      <c r="D69" s="212"/>
      <c r="E69" s="212"/>
      <c r="F69" s="208">
        <f t="shared" si="1"/>
        <v>0</v>
      </c>
      <c r="G69" s="211"/>
      <c r="H69" s="212"/>
      <c r="I69" s="208">
        <f t="shared" si="2"/>
        <v>0</v>
      </c>
      <c r="J69" s="242">
        <f t="shared" si="4"/>
        <v>0</v>
      </c>
      <c r="K69" s="209"/>
      <c r="L69" s="225" t="e">
        <f t="shared" si="3"/>
        <v>#DIV/0!</v>
      </c>
      <c r="M69" s="210"/>
    </row>
    <row r="70" spans="1:13" ht="13.5" thickBot="1">
      <c r="A70" s="199"/>
      <c r="B70" s="200"/>
      <c r="C70" s="200"/>
      <c r="D70" s="200"/>
      <c r="E70" s="201"/>
      <c r="F70" s="202">
        <f t="shared" si="1"/>
        <v>0</v>
      </c>
      <c r="G70" s="199"/>
      <c r="H70" s="201"/>
      <c r="I70" s="202">
        <f t="shared" si="2"/>
        <v>0</v>
      </c>
      <c r="J70" s="227">
        <f t="shared" si="4"/>
        <v>0</v>
      </c>
      <c r="K70" s="203"/>
      <c r="L70" s="224" t="e">
        <f t="shared" si="3"/>
        <v>#DIV/0!</v>
      </c>
      <c r="M70" s="204"/>
    </row>
    <row r="71" spans="1:13" ht="13.5" thickBot="1">
      <c r="A71" s="205"/>
      <c r="B71" s="206"/>
      <c r="C71" s="206"/>
      <c r="D71" s="206"/>
      <c r="E71" s="207"/>
      <c r="F71" s="208">
        <f t="shared" si="1"/>
        <v>0</v>
      </c>
      <c r="G71" s="205"/>
      <c r="H71" s="207"/>
      <c r="I71" s="208">
        <f t="shared" si="2"/>
        <v>0</v>
      </c>
      <c r="J71" s="242">
        <f t="shared" si="4"/>
        <v>0</v>
      </c>
      <c r="K71" s="209"/>
      <c r="L71" s="225" t="e">
        <f t="shared" si="3"/>
        <v>#DIV/0!</v>
      </c>
      <c r="M71" s="210"/>
    </row>
    <row r="72" spans="1:13" ht="13.5" thickBot="1">
      <c r="A72" s="199"/>
      <c r="B72" s="200"/>
      <c r="C72" s="200"/>
      <c r="D72" s="200"/>
      <c r="E72" s="201"/>
      <c r="F72" s="202">
        <f t="shared" si="1"/>
        <v>0</v>
      </c>
      <c r="G72" s="199"/>
      <c r="H72" s="201"/>
      <c r="I72" s="202">
        <f t="shared" si="2"/>
        <v>0</v>
      </c>
      <c r="J72" s="227">
        <f t="shared" ref="J72:J103" si="5">IF(H72= "&lt;&gt;", J72, IF(C72="SHORT", (F72-I72)+K72, (I72-F72)+K72))</f>
        <v>0</v>
      </c>
      <c r="K72" s="203"/>
      <c r="L72" s="224" t="e">
        <f t="shared" si="3"/>
        <v>#DIV/0!</v>
      </c>
      <c r="M72" s="204"/>
    </row>
    <row r="73" spans="1:13" ht="13.5" thickBot="1">
      <c r="A73" s="205"/>
      <c r="B73" s="206"/>
      <c r="C73" s="206"/>
      <c r="D73" s="206"/>
      <c r="E73" s="207"/>
      <c r="F73" s="208">
        <f t="shared" ref="F73:F136" si="6">D73*E73</f>
        <v>0</v>
      </c>
      <c r="G73" s="205"/>
      <c r="H73" s="207"/>
      <c r="I73" s="208">
        <f t="shared" ref="I73:I136" si="7">H73*D73</f>
        <v>0</v>
      </c>
      <c r="J73" s="242">
        <f t="shared" si="5"/>
        <v>0</v>
      </c>
      <c r="K73" s="209"/>
      <c r="L73" s="225" t="e">
        <f t="shared" ref="L73:L136" si="8">IF(J73&gt;"0",-(J73/F73),(J73/F73))</f>
        <v>#DIV/0!</v>
      </c>
      <c r="M73" s="210"/>
    </row>
    <row r="74" spans="1:13" ht="13.5" thickBot="1">
      <c r="A74" s="199"/>
      <c r="B74" s="200"/>
      <c r="C74" s="200"/>
      <c r="D74" s="200"/>
      <c r="E74" s="201"/>
      <c r="F74" s="202">
        <f t="shared" si="6"/>
        <v>0</v>
      </c>
      <c r="G74" s="199"/>
      <c r="H74" s="201"/>
      <c r="I74" s="202">
        <f t="shared" si="7"/>
        <v>0</v>
      </c>
      <c r="J74" s="227">
        <f t="shared" si="5"/>
        <v>0</v>
      </c>
      <c r="K74" s="203"/>
      <c r="L74" s="224" t="e">
        <f t="shared" si="8"/>
        <v>#DIV/0!</v>
      </c>
      <c r="M74" s="204"/>
    </row>
    <row r="75" spans="1:13" ht="13.5" thickBot="1">
      <c r="A75" s="205"/>
      <c r="B75" s="206"/>
      <c r="C75" s="206"/>
      <c r="D75" s="206"/>
      <c r="E75" s="207"/>
      <c r="F75" s="208">
        <f t="shared" si="6"/>
        <v>0</v>
      </c>
      <c r="G75" s="205"/>
      <c r="H75" s="207"/>
      <c r="I75" s="208">
        <f t="shared" si="7"/>
        <v>0</v>
      </c>
      <c r="J75" s="242">
        <f t="shared" si="5"/>
        <v>0</v>
      </c>
      <c r="K75" s="209"/>
      <c r="L75" s="225" t="e">
        <f t="shared" si="8"/>
        <v>#DIV/0!</v>
      </c>
      <c r="M75" s="210"/>
    </row>
    <row r="76" spans="1:13" ht="13.5" thickBot="1">
      <c r="A76" s="199"/>
      <c r="B76" s="200"/>
      <c r="C76" s="200"/>
      <c r="D76" s="200"/>
      <c r="E76" s="201"/>
      <c r="F76" s="202">
        <f t="shared" si="6"/>
        <v>0</v>
      </c>
      <c r="G76" s="199"/>
      <c r="H76" s="201"/>
      <c r="I76" s="202">
        <f t="shared" si="7"/>
        <v>0</v>
      </c>
      <c r="J76" s="227">
        <f t="shared" si="5"/>
        <v>0</v>
      </c>
      <c r="K76" s="203"/>
      <c r="L76" s="224" t="e">
        <f t="shared" si="8"/>
        <v>#DIV/0!</v>
      </c>
      <c r="M76" s="204"/>
    </row>
    <row r="77" spans="1:13" ht="13.5" thickBot="1">
      <c r="A77" s="205"/>
      <c r="B77" s="206"/>
      <c r="C77" s="206"/>
      <c r="D77" s="206"/>
      <c r="E77" s="207"/>
      <c r="F77" s="208">
        <f t="shared" si="6"/>
        <v>0</v>
      </c>
      <c r="G77" s="205"/>
      <c r="H77" s="207"/>
      <c r="I77" s="208">
        <f t="shared" si="7"/>
        <v>0</v>
      </c>
      <c r="J77" s="242">
        <f t="shared" si="5"/>
        <v>0</v>
      </c>
      <c r="K77" s="209"/>
      <c r="L77" s="225" t="e">
        <f t="shared" si="8"/>
        <v>#DIV/0!</v>
      </c>
      <c r="M77" s="210"/>
    </row>
    <row r="78" spans="1:13" ht="13.5" thickBot="1">
      <c r="A78" s="199"/>
      <c r="B78" s="200"/>
      <c r="C78" s="200"/>
      <c r="D78" s="200"/>
      <c r="E78" s="201"/>
      <c r="F78" s="202">
        <f t="shared" si="6"/>
        <v>0</v>
      </c>
      <c r="G78" s="199"/>
      <c r="H78" s="201"/>
      <c r="I78" s="202">
        <f t="shared" si="7"/>
        <v>0</v>
      </c>
      <c r="J78" s="227">
        <f t="shared" si="5"/>
        <v>0</v>
      </c>
      <c r="K78" s="203"/>
      <c r="L78" s="224" t="e">
        <f t="shared" si="8"/>
        <v>#DIV/0!</v>
      </c>
      <c r="M78" s="204"/>
    </row>
    <row r="79" spans="1:13" ht="13.5" thickBot="1">
      <c r="A79" s="205"/>
      <c r="B79" s="206"/>
      <c r="C79" s="206"/>
      <c r="D79" s="206"/>
      <c r="E79" s="207"/>
      <c r="F79" s="208">
        <f t="shared" si="6"/>
        <v>0</v>
      </c>
      <c r="G79" s="205"/>
      <c r="H79" s="207"/>
      <c r="I79" s="208">
        <f t="shared" si="7"/>
        <v>0</v>
      </c>
      <c r="J79" s="242">
        <f t="shared" si="5"/>
        <v>0</v>
      </c>
      <c r="K79" s="209"/>
      <c r="L79" s="225" t="e">
        <f t="shared" si="8"/>
        <v>#DIV/0!</v>
      </c>
      <c r="M79" s="210"/>
    </row>
    <row r="80" spans="1:13" ht="13.5" thickBot="1">
      <c r="A80" s="199"/>
      <c r="B80" s="200"/>
      <c r="C80" s="200"/>
      <c r="D80" s="200"/>
      <c r="E80" s="201"/>
      <c r="F80" s="202">
        <f t="shared" si="6"/>
        <v>0</v>
      </c>
      <c r="G80" s="199"/>
      <c r="H80" s="201"/>
      <c r="I80" s="202">
        <f t="shared" si="7"/>
        <v>0</v>
      </c>
      <c r="J80" s="227">
        <f t="shared" si="5"/>
        <v>0</v>
      </c>
      <c r="K80" s="203"/>
      <c r="L80" s="224" t="e">
        <f t="shared" si="8"/>
        <v>#DIV/0!</v>
      </c>
      <c r="M80" s="204"/>
    </row>
    <row r="81" spans="1:13" ht="13.5" thickBot="1">
      <c r="A81" s="205"/>
      <c r="B81" s="206"/>
      <c r="C81" s="206"/>
      <c r="D81" s="206"/>
      <c r="E81" s="207"/>
      <c r="F81" s="208">
        <f t="shared" si="6"/>
        <v>0</v>
      </c>
      <c r="G81" s="205"/>
      <c r="H81" s="207"/>
      <c r="I81" s="208">
        <f t="shared" si="7"/>
        <v>0</v>
      </c>
      <c r="J81" s="242">
        <f t="shared" si="5"/>
        <v>0</v>
      </c>
      <c r="K81" s="209"/>
      <c r="L81" s="225" t="e">
        <f t="shared" si="8"/>
        <v>#DIV/0!</v>
      </c>
      <c r="M81" s="210"/>
    </row>
    <row r="82" spans="1:13" ht="13.5" thickBot="1">
      <c r="A82" s="199"/>
      <c r="B82" s="200"/>
      <c r="C82" s="200"/>
      <c r="D82" s="200"/>
      <c r="E82" s="201"/>
      <c r="F82" s="202">
        <f t="shared" si="6"/>
        <v>0</v>
      </c>
      <c r="G82" s="199"/>
      <c r="H82" s="201"/>
      <c r="I82" s="202">
        <f t="shared" si="7"/>
        <v>0</v>
      </c>
      <c r="J82" s="227">
        <f t="shared" si="5"/>
        <v>0</v>
      </c>
      <c r="K82" s="203"/>
      <c r="L82" s="224" t="e">
        <f t="shared" si="8"/>
        <v>#DIV/0!</v>
      </c>
      <c r="M82" s="204"/>
    </row>
    <row r="83" spans="1:13" ht="13.5" thickBot="1">
      <c r="A83" s="205"/>
      <c r="B83" s="206"/>
      <c r="C83" s="206"/>
      <c r="D83" s="206"/>
      <c r="E83" s="207"/>
      <c r="F83" s="208">
        <f t="shared" si="6"/>
        <v>0</v>
      </c>
      <c r="G83" s="205"/>
      <c r="H83" s="207"/>
      <c r="I83" s="208">
        <f t="shared" si="7"/>
        <v>0</v>
      </c>
      <c r="J83" s="242">
        <f t="shared" si="5"/>
        <v>0</v>
      </c>
      <c r="K83" s="209"/>
      <c r="L83" s="225" t="e">
        <f t="shared" si="8"/>
        <v>#DIV/0!</v>
      </c>
      <c r="M83" s="210"/>
    </row>
    <row r="84" spans="1:13" ht="13.5" thickBot="1">
      <c r="A84" s="199"/>
      <c r="B84" s="200"/>
      <c r="C84" s="200"/>
      <c r="D84" s="200"/>
      <c r="E84" s="201"/>
      <c r="F84" s="202">
        <f t="shared" si="6"/>
        <v>0</v>
      </c>
      <c r="G84" s="199"/>
      <c r="H84" s="201"/>
      <c r="I84" s="202">
        <f t="shared" si="7"/>
        <v>0</v>
      </c>
      <c r="J84" s="227">
        <f t="shared" si="5"/>
        <v>0</v>
      </c>
      <c r="K84" s="203"/>
      <c r="L84" s="224" t="e">
        <f t="shared" si="8"/>
        <v>#DIV/0!</v>
      </c>
      <c r="M84" s="204"/>
    </row>
    <row r="85" spans="1:13" ht="13.5" thickBot="1">
      <c r="A85" s="205"/>
      <c r="B85" s="206"/>
      <c r="C85" s="206"/>
      <c r="D85" s="206"/>
      <c r="E85" s="207"/>
      <c r="F85" s="208">
        <f t="shared" si="6"/>
        <v>0</v>
      </c>
      <c r="G85" s="205"/>
      <c r="H85" s="207"/>
      <c r="I85" s="208">
        <f t="shared" si="7"/>
        <v>0</v>
      </c>
      <c r="J85" s="242">
        <f t="shared" si="5"/>
        <v>0</v>
      </c>
      <c r="K85" s="209"/>
      <c r="L85" s="225" t="e">
        <f t="shared" si="8"/>
        <v>#DIV/0!</v>
      </c>
      <c r="M85" s="210"/>
    </row>
    <row r="86" spans="1:13" ht="13.5" thickBot="1">
      <c r="A86" s="199"/>
      <c r="B86" s="200"/>
      <c r="C86" s="200"/>
      <c r="D86" s="200"/>
      <c r="E86" s="201"/>
      <c r="F86" s="202">
        <f t="shared" si="6"/>
        <v>0</v>
      </c>
      <c r="G86" s="199"/>
      <c r="H86" s="201"/>
      <c r="I86" s="202">
        <f t="shared" si="7"/>
        <v>0</v>
      </c>
      <c r="J86" s="227">
        <f t="shared" si="5"/>
        <v>0</v>
      </c>
      <c r="K86" s="203"/>
      <c r="L86" s="224" t="e">
        <f t="shared" si="8"/>
        <v>#DIV/0!</v>
      </c>
      <c r="M86" s="204"/>
    </row>
    <row r="87" spans="1:13" ht="13.5" thickBot="1">
      <c r="A87" s="205"/>
      <c r="B87" s="206"/>
      <c r="C87" s="206"/>
      <c r="D87" s="206"/>
      <c r="E87" s="207"/>
      <c r="F87" s="208">
        <f t="shared" si="6"/>
        <v>0</v>
      </c>
      <c r="G87" s="205"/>
      <c r="H87" s="207"/>
      <c r="I87" s="208">
        <f t="shared" si="7"/>
        <v>0</v>
      </c>
      <c r="J87" s="242">
        <f t="shared" si="5"/>
        <v>0</v>
      </c>
      <c r="K87" s="209"/>
      <c r="L87" s="225" t="e">
        <f t="shared" si="8"/>
        <v>#DIV/0!</v>
      </c>
      <c r="M87" s="210"/>
    </row>
    <row r="88" spans="1:13" ht="13.5" thickBot="1">
      <c r="A88" s="199"/>
      <c r="B88" s="200"/>
      <c r="C88" s="200"/>
      <c r="D88" s="200"/>
      <c r="E88" s="201"/>
      <c r="F88" s="202">
        <f t="shared" si="6"/>
        <v>0</v>
      </c>
      <c r="G88" s="199"/>
      <c r="H88" s="201"/>
      <c r="I88" s="202">
        <f t="shared" si="7"/>
        <v>0</v>
      </c>
      <c r="J88" s="227">
        <f t="shared" si="5"/>
        <v>0</v>
      </c>
      <c r="K88" s="203"/>
      <c r="L88" s="224" t="e">
        <f t="shared" si="8"/>
        <v>#DIV/0!</v>
      </c>
      <c r="M88" s="204"/>
    </row>
    <row r="89" spans="1:13" ht="13.5" thickBot="1">
      <c r="A89" s="205"/>
      <c r="B89" s="206"/>
      <c r="C89" s="206"/>
      <c r="D89" s="206"/>
      <c r="E89" s="207"/>
      <c r="F89" s="208">
        <f t="shared" si="6"/>
        <v>0</v>
      </c>
      <c r="G89" s="205"/>
      <c r="H89" s="207"/>
      <c r="I89" s="208">
        <f t="shared" si="7"/>
        <v>0</v>
      </c>
      <c r="J89" s="242">
        <f t="shared" si="5"/>
        <v>0</v>
      </c>
      <c r="K89" s="209"/>
      <c r="L89" s="225" t="e">
        <f t="shared" si="8"/>
        <v>#DIV/0!</v>
      </c>
      <c r="M89" s="210"/>
    </row>
    <row r="90" spans="1:13" ht="13.5" thickBot="1">
      <c r="A90" s="199"/>
      <c r="B90" s="200"/>
      <c r="C90" s="200"/>
      <c r="D90" s="200"/>
      <c r="E90" s="201"/>
      <c r="F90" s="202">
        <f t="shared" si="6"/>
        <v>0</v>
      </c>
      <c r="G90" s="199"/>
      <c r="H90" s="201"/>
      <c r="I90" s="202">
        <f t="shared" si="7"/>
        <v>0</v>
      </c>
      <c r="J90" s="227">
        <f t="shared" si="5"/>
        <v>0</v>
      </c>
      <c r="K90" s="203"/>
      <c r="L90" s="224" t="e">
        <f t="shared" si="8"/>
        <v>#DIV/0!</v>
      </c>
      <c r="M90" s="204"/>
    </row>
    <row r="91" spans="1:13" ht="13.5" thickBot="1">
      <c r="A91" s="205"/>
      <c r="B91" s="206"/>
      <c r="C91" s="206"/>
      <c r="D91" s="206"/>
      <c r="E91" s="207"/>
      <c r="F91" s="208">
        <f t="shared" si="6"/>
        <v>0</v>
      </c>
      <c r="G91" s="205"/>
      <c r="H91" s="207"/>
      <c r="I91" s="208">
        <f t="shared" si="7"/>
        <v>0</v>
      </c>
      <c r="J91" s="242">
        <f t="shared" si="5"/>
        <v>0</v>
      </c>
      <c r="K91" s="209"/>
      <c r="L91" s="225" t="e">
        <f t="shared" si="8"/>
        <v>#DIV/0!</v>
      </c>
      <c r="M91" s="210"/>
    </row>
    <row r="92" spans="1:13" ht="13.5" thickBot="1">
      <c r="A92" s="199"/>
      <c r="B92" s="200"/>
      <c r="C92" s="200"/>
      <c r="D92" s="200"/>
      <c r="E92" s="201"/>
      <c r="F92" s="202">
        <f t="shared" si="6"/>
        <v>0</v>
      </c>
      <c r="G92" s="199"/>
      <c r="H92" s="201"/>
      <c r="I92" s="202">
        <f t="shared" si="7"/>
        <v>0</v>
      </c>
      <c r="J92" s="227">
        <f t="shared" si="5"/>
        <v>0</v>
      </c>
      <c r="K92" s="203"/>
      <c r="L92" s="224" t="e">
        <f t="shared" si="8"/>
        <v>#DIV/0!</v>
      </c>
      <c r="M92" s="204"/>
    </row>
    <row r="93" spans="1:13" ht="13.5" thickBot="1">
      <c r="A93" s="211"/>
      <c r="B93" s="212"/>
      <c r="C93" s="212"/>
      <c r="D93" s="212"/>
      <c r="E93" s="212"/>
      <c r="F93" s="208">
        <f t="shared" si="6"/>
        <v>0</v>
      </c>
      <c r="G93" s="211"/>
      <c r="H93" s="212"/>
      <c r="I93" s="208">
        <f t="shared" si="7"/>
        <v>0</v>
      </c>
      <c r="J93" s="242">
        <f t="shared" si="5"/>
        <v>0</v>
      </c>
      <c r="K93" s="209"/>
      <c r="L93" s="225" t="e">
        <f t="shared" si="8"/>
        <v>#DIV/0!</v>
      </c>
      <c r="M93" s="210"/>
    </row>
    <row r="94" spans="1:13" ht="13.5" thickBot="1">
      <c r="A94" s="199"/>
      <c r="B94" s="200"/>
      <c r="C94" s="200"/>
      <c r="D94" s="200"/>
      <c r="E94" s="201"/>
      <c r="F94" s="202">
        <f t="shared" si="6"/>
        <v>0</v>
      </c>
      <c r="G94" s="199"/>
      <c r="H94" s="201"/>
      <c r="I94" s="202">
        <f t="shared" si="7"/>
        <v>0</v>
      </c>
      <c r="J94" s="227">
        <f t="shared" si="5"/>
        <v>0</v>
      </c>
      <c r="K94" s="203"/>
      <c r="L94" s="224" t="e">
        <f t="shared" si="8"/>
        <v>#DIV/0!</v>
      </c>
      <c r="M94" s="204"/>
    </row>
    <row r="95" spans="1:13" ht="13.5" thickBot="1">
      <c r="A95" s="205"/>
      <c r="B95" s="206"/>
      <c r="C95" s="206"/>
      <c r="D95" s="206"/>
      <c r="E95" s="207"/>
      <c r="F95" s="208">
        <f t="shared" si="6"/>
        <v>0</v>
      </c>
      <c r="G95" s="205"/>
      <c r="H95" s="207"/>
      <c r="I95" s="208">
        <f t="shared" si="7"/>
        <v>0</v>
      </c>
      <c r="J95" s="242">
        <f t="shared" si="5"/>
        <v>0</v>
      </c>
      <c r="K95" s="209"/>
      <c r="L95" s="225" t="e">
        <f t="shared" si="8"/>
        <v>#DIV/0!</v>
      </c>
      <c r="M95" s="210"/>
    </row>
    <row r="96" spans="1:13" ht="13.5" thickBot="1">
      <c r="A96" s="199"/>
      <c r="B96" s="200"/>
      <c r="C96" s="200"/>
      <c r="D96" s="200"/>
      <c r="E96" s="201"/>
      <c r="F96" s="202">
        <f t="shared" si="6"/>
        <v>0</v>
      </c>
      <c r="G96" s="199"/>
      <c r="H96" s="201"/>
      <c r="I96" s="202">
        <f t="shared" si="7"/>
        <v>0</v>
      </c>
      <c r="J96" s="227">
        <f t="shared" si="5"/>
        <v>0</v>
      </c>
      <c r="K96" s="203"/>
      <c r="L96" s="224" t="e">
        <f t="shared" si="8"/>
        <v>#DIV/0!</v>
      </c>
      <c r="M96" s="204"/>
    </row>
    <row r="97" spans="1:13" ht="13.5" thickBot="1">
      <c r="A97" s="205"/>
      <c r="B97" s="206"/>
      <c r="C97" s="206"/>
      <c r="D97" s="206"/>
      <c r="E97" s="207"/>
      <c r="F97" s="208">
        <f t="shared" si="6"/>
        <v>0</v>
      </c>
      <c r="G97" s="205"/>
      <c r="H97" s="207"/>
      <c r="I97" s="208">
        <f t="shared" si="7"/>
        <v>0</v>
      </c>
      <c r="J97" s="242">
        <f t="shared" si="5"/>
        <v>0</v>
      </c>
      <c r="K97" s="209"/>
      <c r="L97" s="225" t="e">
        <f t="shared" si="8"/>
        <v>#DIV/0!</v>
      </c>
      <c r="M97" s="210"/>
    </row>
    <row r="98" spans="1:13" ht="13.5" thickBot="1">
      <c r="A98" s="199"/>
      <c r="B98" s="200"/>
      <c r="C98" s="200"/>
      <c r="D98" s="200"/>
      <c r="E98" s="201"/>
      <c r="F98" s="202">
        <f t="shared" si="6"/>
        <v>0</v>
      </c>
      <c r="G98" s="199"/>
      <c r="H98" s="201"/>
      <c r="I98" s="202">
        <f t="shared" si="7"/>
        <v>0</v>
      </c>
      <c r="J98" s="227">
        <f t="shared" si="5"/>
        <v>0</v>
      </c>
      <c r="K98" s="203"/>
      <c r="L98" s="224" t="e">
        <f t="shared" si="8"/>
        <v>#DIV/0!</v>
      </c>
      <c r="M98" s="204"/>
    </row>
    <row r="99" spans="1:13" ht="13.5" thickBot="1">
      <c r="A99" s="205"/>
      <c r="B99" s="206"/>
      <c r="C99" s="206"/>
      <c r="D99" s="206"/>
      <c r="E99" s="207"/>
      <c r="F99" s="208">
        <f t="shared" si="6"/>
        <v>0</v>
      </c>
      <c r="G99" s="205"/>
      <c r="H99" s="207"/>
      <c r="I99" s="208">
        <f t="shared" si="7"/>
        <v>0</v>
      </c>
      <c r="J99" s="242">
        <f t="shared" si="5"/>
        <v>0</v>
      </c>
      <c r="K99" s="209"/>
      <c r="L99" s="225" t="e">
        <f t="shared" si="8"/>
        <v>#DIV/0!</v>
      </c>
      <c r="M99" s="210"/>
    </row>
    <row r="100" spans="1:13" ht="13.5" thickBot="1">
      <c r="A100" s="199"/>
      <c r="B100" s="200"/>
      <c r="C100" s="200"/>
      <c r="D100" s="200"/>
      <c r="E100" s="201"/>
      <c r="F100" s="202">
        <f t="shared" si="6"/>
        <v>0</v>
      </c>
      <c r="G100" s="199"/>
      <c r="H100" s="201"/>
      <c r="I100" s="202">
        <f t="shared" si="7"/>
        <v>0</v>
      </c>
      <c r="J100" s="227">
        <f t="shared" si="5"/>
        <v>0</v>
      </c>
      <c r="K100" s="203"/>
      <c r="L100" s="224" t="e">
        <f t="shared" si="8"/>
        <v>#DIV/0!</v>
      </c>
      <c r="M100" s="204"/>
    </row>
    <row r="101" spans="1:13" ht="13.5" thickBot="1">
      <c r="A101" s="211"/>
      <c r="B101" s="212"/>
      <c r="C101" s="212"/>
      <c r="D101" s="212"/>
      <c r="E101" s="212"/>
      <c r="F101" s="208">
        <f t="shared" si="6"/>
        <v>0</v>
      </c>
      <c r="G101" s="211"/>
      <c r="H101" s="212"/>
      <c r="I101" s="208">
        <f t="shared" si="7"/>
        <v>0</v>
      </c>
      <c r="J101" s="242">
        <f t="shared" si="5"/>
        <v>0</v>
      </c>
      <c r="K101" s="209"/>
      <c r="L101" s="225" t="e">
        <f t="shared" si="8"/>
        <v>#DIV/0!</v>
      </c>
      <c r="M101" s="210"/>
    </row>
    <row r="102" spans="1:13" ht="13.5" thickBot="1">
      <c r="A102" s="199"/>
      <c r="B102" s="200"/>
      <c r="C102" s="200"/>
      <c r="D102" s="200"/>
      <c r="E102" s="201"/>
      <c r="F102" s="202">
        <f t="shared" si="6"/>
        <v>0</v>
      </c>
      <c r="G102" s="199"/>
      <c r="H102" s="201"/>
      <c r="I102" s="202">
        <f t="shared" si="7"/>
        <v>0</v>
      </c>
      <c r="J102" s="227">
        <f t="shared" si="5"/>
        <v>0</v>
      </c>
      <c r="K102" s="203"/>
      <c r="L102" s="224" t="e">
        <f t="shared" si="8"/>
        <v>#DIV/0!</v>
      </c>
      <c r="M102" s="204"/>
    </row>
    <row r="103" spans="1:13" ht="13.5" thickBot="1">
      <c r="A103" s="205"/>
      <c r="B103" s="206"/>
      <c r="C103" s="206"/>
      <c r="D103" s="206"/>
      <c r="E103" s="207"/>
      <c r="F103" s="208">
        <f t="shared" si="6"/>
        <v>0</v>
      </c>
      <c r="G103" s="205"/>
      <c r="H103" s="207"/>
      <c r="I103" s="208">
        <f t="shared" si="7"/>
        <v>0</v>
      </c>
      <c r="J103" s="242">
        <f t="shared" si="5"/>
        <v>0</v>
      </c>
      <c r="K103" s="209"/>
      <c r="L103" s="225" t="e">
        <f t="shared" si="8"/>
        <v>#DIV/0!</v>
      </c>
      <c r="M103" s="210"/>
    </row>
    <row r="104" spans="1:13" ht="13.5" thickBot="1">
      <c r="A104" s="199"/>
      <c r="B104" s="200"/>
      <c r="C104" s="200"/>
      <c r="D104" s="200"/>
      <c r="E104" s="201"/>
      <c r="F104" s="202">
        <f t="shared" si="6"/>
        <v>0</v>
      </c>
      <c r="G104" s="199"/>
      <c r="H104" s="201"/>
      <c r="I104" s="202">
        <f t="shared" si="7"/>
        <v>0</v>
      </c>
      <c r="J104" s="227">
        <f t="shared" ref="J104:J135" si="9">IF(H104= "&lt;&gt;", J104, IF(C104="SHORT", (F104-I104)+K104, (I104-F104)+K104))</f>
        <v>0</v>
      </c>
      <c r="K104" s="203"/>
      <c r="L104" s="224" t="e">
        <f t="shared" si="8"/>
        <v>#DIV/0!</v>
      </c>
      <c r="M104" s="204"/>
    </row>
    <row r="105" spans="1:13" ht="13.5" thickBot="1">
      <c r="A105" s="205"/>
      <c r="B105" s="206"/>
      <c r="C105" s="206"/>
      <c r="D105" s="206"/>
      <c r="E105" s="207"/>
      <c r="F105" s="208">
        <f t="shared" si="6"/>
        <v>0</v>
      </c>
      <c r="G105" s="205"/>
      <c r="H105" s="207"/>
      <c r="I105" s="208">
        <f t="shared" si="7"/>
        <v>0</v>
      </c>
      <c r="J105" s="242">
        <f t="shared" si="9"/>
        <v>0</v>
      </c>
      <c r="K105" s="209"/>
      <c r="L105" s="225" t="e">
        <f t="shared" si="8"/>
        <v>#DIV/0!</v>
      </c>
      <c r="M105" s="210"/>
    </row>
    <row r="106" spans="1:13" ht="13.5" thickBot="1">
      <c r="A106" s="199"/>
      <c r="B106" s="200"/>
      <c r="C106" s="200"/>
      <c r="D106" s="200"/>
      <c r="E106" s="201"/>
      <c r="F106" s="202">
        <f t="shared" si="6"/>
        <v>0</v>
      </c>
      <c r="G106" s="199"/>
      <c r="H106" s="201"/>
      <c r="I106" s="202">
        <f t="shared" si="7"/>
        <v>0</v>
      </c>
      <c r="J106" s="227">
        <f t="shared" si="9"/>
        <v>0</v>
      </c>
      <c r="K106" s="203"/>
      <c r="L106" s="224" t="e">
        <f t="shared" si="8"/>
        <v>#DIV/0!</v>
      </c>
      <c r="M106" s="204"/>
    </row>
    <row r="107" spans="1:13" ht="13.5" thickBot="1">
      <c r="A107" s="205"/>
      <c r="B107" s="206"/>
      <c r="C107" s="206"/>
      <c r="D107" s="206"/>
      <c r="E107" s="207"/>
      <c r="F107" s="208">
        <f t="shared" si="6"/>
        <v>0</v>
      </c>
      <c r="G107" s="205"/>
      <c r="H107" s="207"/>
      <c r="I107" s="208">
        <f t="shared" si="7"/>
        <v>0</v>
      </c>
      <c r="J107" s="242">
        <f t="shared" si="9"/>
        <v>0</v>
      </c>
      <c r="K107" s="209"/>
      <c r="L107" s="225" t="e">
        <f t="shared" si="8"/>
        <v>#DIV/0!</v>
      </c>
      <c r="M107" s="210"/>
    </row>
    <row r="108" spans="1:13" ht="13.5" thickBot="1">
      <c r="A108" s="199"/>
      <c r="B108" s="200"/>
      <c r="C108" s="200"/>
      <c r="D108" s="200"/>
      <c r="E108" s="201"/>
      <c r="F108" s="202">
        <f t="shared" si="6"/>
        <v>0</v>
      </c>
      <c r="G108" s="199"/>
      <c r="H108" s="201"/>
      <c r="I108" s="202">
        <f t="shared" si="7"/>
        <v>0</v>
      </c>
      <c r="J108" s="227">
        <f t="shared" si="9"/>
        <v>0</v>
      </c>
      <c r="K108" s="203"/>
      <c r="L108" s="224" t="e">
        <f t="shared" si="8"/>
        <v>#DIV/0!</v>
      </c>
      <c r="M108" s="204"/>
    </row>
    <row r="109" spans="1:13" ht="13.5" thickBot="1">
      <c r="A109" s="205"/>
      <c r="B109" s="206"/>
      <c r="C109" s="206"/>
      <c r="D109" s="206"/>
      <c r="E109" s="207"/>
      <c r="F109" s="208">
        <f t="shared" si="6"/>
        <v>0</v>
      </c>
      <c r="G109" s="205"/>
      <c r="H109" s="207"/>
      <c r="I109" s="208">
        <f t="shared" si="7"/>
        <v>0</v>
      </c>
      <c r="J109" s="242">
        <f t="shared" si="9"/>
        <v>0</v>
      </c>
      <c r="K109" s="209"/>
      <c r="L109" s="225" t="e">
        <f t="shared" si="8"/>
        <v>#DIV/0!</v>
      </c>
      <c r="M109" s="210"/>
    </row>
    <row r="110" spans="1:13" ht="13.5" thickBot="1">
      <c r="A110" s="199"/>
      <c r="B110" s="200"/>
      <c r="C110" s="200"/>
      <c r="D110" s="200"/>
      <c r="E110" s="201"/>
      <c r="F110" s="202">
        <f t="shared" si="6"/>
        <v>0</v>
      </c>
      <c r="G110" s="199"/>
      <c r="H110" s="201"/>
      <c r="I110" s="202">
        <f t="shared" si="7"/>
        <v>0</v>
      </c>
      <c r="J110" s="227">
        <f t="shared" si="9"/>
        <v>0</v>
      </c>
      <c r="K110" s="203"/>
      <c r="L110" s="224" t="e">
        <f t="shared" si="8"/>
        <v>#DIV/0!</v>
      </c>
      <c r="M110" s="204"/>
    </row>
    <row r="111" spans="1:13" ht="13.5" thickBot="1">
      <c r="A111" s="205"/>
      <c r="B111" s="206"/>
      <c r="C111" s="206"/>
      <c r="D111" s="206"/>
      <c r="E111" s="207"/>
      <c r="F111" s="208">
        <f t="shared" si="6"/>
        <v>0</v>
      </c>
      <c r="G111" s="205"/>
      <c r="H111" s="207"/>
      <c r="I111" s="208">
        <f t="shared" si="7"/>
        <v>0</v>
      </c>
      <c r="J111" s="242">
        <f t="shared" si="9"/>
        <v>0</v>
      </c>
      <c r="K111" s="209"/>
      <c r="L111" s="225" t="e">
        <f t="shared" si="8"/>
        <v>#DIV/0!</v>
      </c>
      <c r="M111" s="210"/>
    </row>
    <row r="112" spans="1:13" ht="13.5" thickBot="1">
      <c r="A112" s="199"/>
      <c r="B112" s="200"/>
      <c r="C112" s="200"/>
      <c r="D112" s="200"/>
      <c r="E112" s="201"/>
      <c r="F112" s="202">
        <f t="shared" si="6"/>
        <v>0</v>
      </c>
      <c r="G112" s="199"/>
      <c r="H112" s="201"/>
      <c r="I112" s="202">
        <f t="shared" si="7"/>
        <v>0</v>
      </c>
      <c r="J112" s="227">
        <f t="shared" si="9"/>
        <v>0</v>
      </c>
      <c r="K112" s="203"/>
      <c r="L112" s="224" t="e">
        <f t="shared" si="8"/>
        <v>#DIV/0!</v>
      </c>
      <c r="M112" s="204"/>
    </row>
    <row r="113" spans="1:13" ht="13.5" thickBot="1">
      <c r="A113" s="205"/>
      <c r="B113" s="206"/>
      <c r="C113" s="206"/>
      <c r="D113" s="206"/>
      <c r="E113" s="207"/>
      <c r="F113" s="208">
        <f t="shared" si="6"/>
        <v>0</v>
      </c>
      <c r="G113" s="205"/>
      <c r="H113" s="207"/>
      <c r="I113" s="208">
        <f t="shared" si="7"/>
        <v>0</v>
      </c>
      <c r="J113" s="242">
        <f t="shared" si="9"/>
        <v>0</v>
      </c>
      <c r="K113" s="209"/>
      <c r="L113" s="225" t="e">
        <f t="shared" si="8"/>
        <v>#DIV/0!</v>
      </c>
      <c r="M113" s="210"/>
    </row>
    <row r="114" spans="1:13" ht="13.5" thickBot="1">
      <c r="A114" s="199"/>
      <c r="B114" s="200"/>
      <c r="C114" s="200"/>
      <c r="D114" s="200"/>
      <c r="E114" s="201"/>
      <c r="F114" s="202">
        <f t="shared" si="6"/>
        <v>0</v>
      </c>
      <c r="G114" s="199"/>
      <c r="H114" s="201"/>
      <c r="I114" s="202">
        <f t="shared" si="7"/>
        <v>0</v>
      </c>
      <c r="J114" s="227">
        <f t="shared" si="9"/>
        <v>0</v>
      </c>
      <c r="K114" s="203"/>
      <c r="L114" s="224" t="e">
        <f t="shared" si="8"/>
        <v>#DIV/0!</v>
      </c>
      <c r="M114" s="204"/>
    </row>
    <row r="115" spans="1:13" ht="13.5" thickBot="1">
      <c r="A115" s="205"/>
      <c r="B115" s="206"/>
      <c r="C115" s="206"/>
      <c r="D115" s="206"/>
      <c r="E115" s="207"/>
      <c r="F115" s="208">
        <f t="shared" si="6"/>
        <v>0</v>
      </c>
      <c r="G115" s="205"/>
      <c r="H115" s="207"/>
      <c r="I115" s="208">
        <f t="shared" si="7"/>
        <v>0</v>
      </c>
      <c r="J115" s="242">
        <f t="shared" si="9"/>
        <v>0</v>
      </c>
      <c r="K115" s="209"/>
      <c r="L115" s="225" t="e">
        <f t="shared" si="8"/>
        <v>#DIV/0!</v>
      </c>
      <c r="M115" s="210"/>
    </row>
    <row r="116" spans="1:13" ht="13.5" thickBot="1">
      <c r="A116" s="199"/>
      <c r="B116" s="200"/>
      <c r="C116" s="200"/>
      <c r="D116" s="200"/>
      <c r="E116" s="201"/>
      <c r="F116" s="202">
        <f t="shared" si="6"/>
        <v>0</v>
      </c>
      <c r="G116" s="199"/>
      <c r="H116" s="201"/>
      <c r="I116" s="202">
        <f t="shared" si="7"/>
        <v>0</v>
      </c>
      <c r="J116" s="227">
        <f t="shared" si="9"/>
        <v>0</v>
      </c>
      <c r="K116" s="203"/>
      <c r="L116" s="224" t="e">
        <f t="shared" si="8"/>
        <v>#DIV/0!</v>
      </c>
      <c r="M116" s="204"/>
    </row>
    <row r="117" spans="1:13" ht="13.5" thickBot="1">
      <c r="A117" s="205"/>
      <c r="B117" s="206"/>
      <c r="C117" s="206"/>
      <c r="D117" s="206"/>
      <c r="E117" s="207"/>
      <c r="F117" s="208">
        <f t="shared" si="6"/>
        <v>0</v>
      </c>
      <c r="G117" s="205"/>
      <c r="H117" s="207"/>
      <c r="I117" s="208">
        <f t="shared" si="7"/>
        <v>0</v>
      </c>
      <c r="J117" s="242">
        <f t="shared" si="9"/>
        <v>0</v>
      </c>
      <c r="K117" s="209"/>
      <c r="L117" s="225" t="e">
        <f t="shared" si="8"/>
        <v>#DIV/0!</v>
      </c>
      <c r="M117" s="210"/>
    </row>
    <row r="118" spans="1:13" ht="13.5" thickBot="1">
      <c r="A118" s="199"/>
      <c r="B118" s="200"/>
      <c r="C118" s="200"/>
      <c r="D118" s="200"/>
      <c r="E118" s="201"/>
      <c r="F118" s="202">
        <f t="shared" si="6"/>
        <v>0</v>
      </c>
      <c r="G118" s="199"/>
      <c r="H118" s="201"/>
      <c r="I118" s="202">
        <f t="shared" si="7"/>
        <v>0</v>
      </c>
      <c r="J118" s="227">
        <f t="shared" si="9"/>
        <v>0</v>
      </c>
      <c r="K118" s="203"/>
      <c r="L118" s="224" t="e">
        <f t="shared" si="8"/>
        <v>#DIV/0!</v>
      </c>
      <c r="M118" s="204"/>
    </row>
    <row r="119" spans="1:13" ht="13.5" thickBot="1">
      <c r="A119" s="205"/>
      <c r="B119" s="206"/>
      <c r="C119" s="206"/>
      <c r="D119" s="206"/>
      <c r="E119" s="207"/>
      <c r="F119" s="208">
        <f t="shared" si="6"/>
        <v>0</v>
      </c>
      <c r="G119" s="205"/>
      <c r="H119" s="207"/>
      <c r="I119" s="208">
        <f t="shared" si="7"/>
        <v>0</v>
      </c>
      <c r="J119" s="242">
        <f t="shared" si="9"/>
        <v>0</v>
      </c>
      <c r="K119" s="209"/>
      <c r="L119" s="225" t="e">
        <f t="shared" si="8"/>
        <v>#DIV/0!</v>
      </c>
      <c r="M119" s="210"/>
    </row>
    <row r="120" spans="1:13" ht="13.5" thickBot="1">
      <c r="A120" s="199"/>
      <c r="B120" s="200"/>
      <c r="C120" s="200"/>
      <c r="D120" s="200"/>
      <c r="E120" s="201"/>
      <c r="F120" s="202">
        <f t="shared" si="6"/>
        <v>0</v>
      </c>
      <c r="G120" s="199"/>
      <c r="H120" s="201"/>
      <c r="I120" s="202">
        <f t="shared" si="7"/>
        <v>0</v>
      </c>
      <c r="J120" s="227">
        <f t="shared" si="9"/>
        <v>0</v>
      </c>
      <c r="K120" s="203"/>
      <c r="L120" s="224" t="e">
        <f t="shared" si="8"/>
        <v>#DIV/0!</v>
      </c>
      <c r="M120" s="204"/>
    </row>
    <row r="121" spans="1:13" ht="13.5" thickBot="1">
      <c r="A121" s="205"/>
      <c r="B121" s="206"/>
      <c r="C121" s="206"/>
      <c r="D121" s="206"/>
      <c r="E121" s="207"/>
      <c r="F121" s="208">
        <f t="shared" si="6"/>
        <v>0</v>
      </c>
      <c r="G121" s="205"/>
      <c r="H121" s="207"/>
      <c r="I121" s="208">
        <f t="shared" si="7"/>
        <v>0</v>
      </c>
      <c r="J121" s="242">
        <f t="shared" si="9"/>
        <v>0</v>
      </c>
      <c r="K121" s="209"/>
      <c r="L121" s="225" t="e">
        <f t="shared" si="8"/>
        <v>#DIV/0!</v>
      </c>
      <c r="M121" s="210"/>
    </row>
    <row r="122" spans="1:13" ht="13.5" thickBot="1">
      <c r="A122" s="199"/>
      <c r="B122" s="200"/>
      <c r="C122" s="200"/>
      <c r="D122" s="200"/>
      <c r="E122" s="201"/>
      <c r="F122" s="202">
        <f t="shared" si="6"/>
        <v>0</v>
      </c>
      <c r="G122" s="199"/>
      <c r="H122" s="201"/>
      <c r="I122" s="202">
        <f t="shared" si="7"/>
        <v>0</v>
      </c>
      <c r="J122" s="227">
        <f t="shared" si="9"/>
        <v>0</v>
      </c>
      <c r="K122" s="203"/>
      <c r="L122" s="224" t="e">
        <f t="shared" si="8"/>
        <v>#DIV/0!</v>
      </c>
      <c r="M122" s="204"/>
    </row>
    <row r="123" spans="1:13" ht="13.5" thickBot="1">
      <c r="A123" s="205"/>
      <c r="B123" s="206"/>
      <c r="C123" s="206"/>
      <c r="D123" s="206"/>
      <c r="E123" s="207"/>
      <c r="F123" s="208">
        <f t="shared" si="6"/>
        <v>0</v>
      </c>
      <c r="G123" s="205"/>
      <c r="H123" s="207"/>
      <c r="I123" s="208">
        <f t="shared" si="7"/>
        <v>0</v>
      </c>
      <c r="J123" s="242">
        <f t="shared" si="9"/>
        <v>0</v>
      </c>
      <c r="K123" s="209"/>
      <c r="L123" s="225" t="e">
        <f t="shared" si="8"/>
        <v>#DIV/0!</v>
      </c>
      <c r="M123" s="210"/>
    </row>
    <row r="124" spans="1:13" ht="13.5" thickBot="1">
      <c r="A124" s="199"/>
      <c r="B124" s="200"/>
      <c r="C124" s="200"/>
      <c r="D124" s="200"/>
      <c r="E124" s="201"/>
      <c r="F124" s="202">
        <f t="shared" si="6"/>
        <v>0</v>
      </c>
      <c r="G124" s="199"/>
      <c r="H124" s="201"/>
      <c r="I124" s="202">
        <f t="shared" si="7"/>
        <v>0</v>
      </c>
      <c r="J124" s="227">
        <f t="shared" si="9"/>
        <v>0</v>
      </c>
      <c r="K124" s="203"/>
      <c r="L124" s="224" t="e">
        <f t="shared" si="8"/>
        <v>#DIV/0!</v>
      </c>
      <c r="M124" s="204"/>
    </row>
    <row r="125" spans="1:13" ht="13.5" thickBot="1">
      <c r="A125" s="211"/>
      <c r="B125" s="212"/>
      <c r="C125" s="212"/>
      <c r="D125" s="212"/>
      <c r="E125" s="212"/>
      <c r="F125" s="208">
        <f t="shared" si="6"/>
        <v>0</v>
      </c>
      <c r="G125" s="211"/>
      <c r="H125" s="212"/>
      <c r="I125" s="208">
        <f t="shared" si="7"/>
        <v>0</v>
      </c>
      <c r="J125" s="242">
        <f t="shared" si="9"/>
        <v>0</v>
      </c>
      <c r="K125" s="209"/>
      <c r="L125" s="225" t="e">
        <f t="shared" si="8"/>
        <v>#DIV/0!</v>
      </c>
      <c r="M125" s="210"/>
    </row>
    <row r="126" spans="1:13" ht="13.5" thickBot="1">
      <c r="A126" s="199"/>
      <c r="B126" s="200"/>
      <c r="C126" s="200"/>
      <c r="D126" s="200"/>
      <c r="E126" s="201"/>
      <c r="F126" s="202">
        <f t="shared" si="6"/>
        <v>0</v>
      </c>
      <c r="G126" s="199"/>
      <c r="H126" s="201"/>
      <c r="I126" s="202">
        <f t="shared" si="7"/>
        <v>0</v>
      </c>
      <c r="J126" s="227">
        <f t="shared" si="9"/>
        <v>0</v>
      </c>
      <c r="K126" s="203"/>
      <c r="L126" s="224" t="e">
        <f t="shared" si="8"/>
        <v>#DIV/0!</v>
      </c>
      <c r="M126" s="204"/>
    </row>
    <row r="127" spans="1:13" ht="13.5" thickBot="1">
      <c r="A127" s="205"/>
      <c r="B127" s="206"/>
      <c r="C127" s="206"/>
      <c r="D127" s="206"/>
      <c r="E127" s="207"/>
      <c r="F127" s="208">
        <f t="shared" si="6"/>
        <v>0</v>
      </c>
      <c r="G127" s="205"/>
      <c r="H127" s="207"/>
      <c r="I127" s="208">
        <f t="shared" si="7"/>
        <v>0</v>
      </c>
      <c r="J127" s="242">
        <f t="shared" si="9"/>
        <v>0</v>
      </c>
      <c r="K127" s="209"/>
      <c r="L127" s="225" t="e">
        <f t="shared" si="8"/>
        <v>#DIV/0!</v>
      </c>
      <c r="M127" s="210"/>
    </row>
    <row r="128" spans="1:13" ht="13.5" thickBot="1">
      <c r="A128" s="199"/>
      <c r="B128" s="200"/>
      <c r="C128" s="200"/>
      <c r="D128" s="200"/>
      <c r="E128" s="201"/>
      <c r="F128" s="202">
        <f t="shared" si="6"/>
        <v>0</v>
      </c>
      <c r="G128" s="199"/>
      <c r="H128" s="201"/>
      <c r="I128" s="202">
        <f t="shared" si="7"/>
        <v>0</v>
      </c>
      <c r="J128" s="227">
        <f t="shared" si="9"/>
        <v>0</v>
      </c>
      <c r="K128" s="203"/>
      <c r="L128" s="224" t="e">
        <f t="shared" si="8"/>
        <v>#DIV/0!</v>
      </c>
      <c r="M128" s="204"/>
    </row>
    <row r="129" spans="1:13" ht="13.5" thickBot="1">
      <c r="A129" s="205"/>
      <c r="B129" s="206"/>
      <c r="C129" s="206"/>
      <c r="D129" s="206"/>
      <c r="E129" s="207"/>
      <c r="F129" s="208">
        <f t="shared" si="6"/>
        <v>0</v>
      </c>
      <c r="G129" s="205"/>
      <c r="H129" s="207"/>
      <c r="I129" s="208">
        <f t="shared" si="7"/>
        <v>0</v>
      </c>
      <c r="J129" s="242">
        <f t="shared" si="9"/>
        <v>0</v>
      </c>
      <c r="K129" s="209"/>
      <c r="L129" s="225" t="e">
        <f t="shared" si="8"/>
        <v>#DIV/0!</v>
      </c>
      <c r="M129" s="210"/>
    </row>
    <row r="130" spans="1:13" ht="13.5" thickBot="1">
      <c r="A130" s="199"/>
      <c r="B130" s="200"/>
      <c r="C130" s="200"/>
      <c r="D130" s="200"/>
      <c r="E130" s="201"/>
      <c r="F130" s="202">
        <f t="shared" si="6"/>
        <v>0</v>
      </c>
      <c r="G130" s="199"/>
      <c r="H130" s="201"/>
      <c r="I130" s="202">
        <f t="shared" si="7"/>
        <v>0</v>
      </c>
      <c r="J130" s="227">
        <f t="shared" si="9"/>
        <v>0</v>
      </c>
      <c r="K130" s="203"/>
      <c r="L130" s="224" t="e">
        <f t="shared" si="8"/>
        <v>#DIV/0!</v>
      </c>
      <c r="M130" s="204"/>
    </row>
    <row r="131" spans="1:13" ht="13.5" thickBot="1">
      <c r="A131" s="205"/>
      <c r="B131" s="206"/>
      <c r="C131" s="206"/>
      <c r="D131" s="206"/>
      <c r="E131" s="207"/>
      <c r="F131" s="208">
        <f t="shared" si="6"/>
        <v>0</v>
      </c>
      <c r="G131" s="205"/>
      <c r="H131" s="207"/>
      <c r="I131" s="208">
        <f t="shared" si="7"/>
        <v>0</v>
      </c>
      <c r="J131" s="242">
        <f t="shared" si="9"/>
        <v>0</v>
      </c>
      <c r="K131" s="209"/>
      <c r="L131" s="225" t="e">
        <f t="shared" si="8"/>
        <v>#DIV/0!</v>
      </c>
      <c r="M131" s="210"/>
    </row>
    <row r="132" spans="1:13" ht="13.5" thickBot="1">
      <c r="A132" s="199"/>
      <c r="B132" s="200"/>
      <c r="C132" s="200"/>
      <c r="D132" s="200"/>
      <c r="E132" s="201"/>
      <c r="F132" s="202">
        <f t="shared" si="6"/>
        <v>0</v>
      </c>
      <c r="G132" s="199"/>
      <c r="H132" s="201"/>
      <c r="I132" s="202">
        <f t="shared" si="7"/>
        <v>0</v>
      </c>
      <c r="J132" s="227">
        <f t="shared" si="9"/>
        <v>0</v>
      </c>
      <c r="K132" s="203"/>
      <c r="L132" s="224" t="e">
        <f t="shared" si="8"/>
        <v>#DIV/0!</v>
      </c>
      <c r="M132" s="204"/>
    </row>
    <row r="133" spans="1:13" ht="13.5" thickBot="1">
      <c r="A133" s="211"/>
      <c r="B133" s="212"/>
      <c r="C133" s="212"/>
      <c r="D133" s="212"/>
      <c r="E133" s="212"/>
      <c r="F133" s="208">
        <f t="shared" si="6"/>
        <v>0</v>
      </c>
      <c r="G133" s="211"/>
      <c r="H133" s="212"/>
      <c r="I133" s="208">
        <f t="shared" si="7"/>
        <v>0</v>
      </c>
      <c r="J133" s="242">
        <f t="shared" si="9"/>
        <v>0</v>
      </c>
      <c r="K133" s="209"/>
      <c r="L133" s="225" t="e">
        <f t="shared" si="8"/>
        <v>#DIV/0!</v>
      </c>
      <c r="M133" s="210"/>
    </row>
    <row r="134" spans="1:13" ht="13.5" thickBot="1">
      <c r="A134" s="199"/>
      <c r="B134" s="200"/>
      <c r="C134" s="200"/>
      <c r="D134" s="200"/>
      <c r="E134" s="201"/>
      <c r="F134" s="202">
        <f t="shared" si="6"/>
        <v>0</v>
      </c>
      <c r="G134" s="199"/>
      <c r="H134" s="201"/>
      <c r="I134" s="202">
        <f t="shared" si="7"/>
        <v>0</v>
      </c>
      <c r="J134" s="227">
        <f t="shared" si="9"/>
        <v>0</v>
      </c>
      <c r="K134" s="203"/>
      <c r="L134" s="224" t="e">
        <f t="shared" si="8"/>
        <v>#DIV/0!</v>
      </c>
      <c r="M134" s="204"/>
    </row>
    <row r="135" spans="1:13" ht="13.5" thickBot="1">
      <c r="A135" s="205"/>
      <c r="B135" s="206"/>
      <c r="C135" s="206"/>
      <c r="D135" s="206"/>
      <c r="E135" s="207"/>
      <c r="F135" s="208">
        <f t="shared" si="6"/>
        <v>0</v>
      </c>
      <c r="G135" s="205"/>
      <c r="H135" s="207"/>
      <c r="I135" s="208">
        <f t="shared" si="7"/>
        <v>0</v>
      </c>
      <c r="J135" s="242">
        <f t="shared" si="9"/>
        <v>0</v>
      </c>
      <c r="K135" s="209"/>
      <c r="L135" s="225" t="e">
        <f t="shared" si="8"/>
        <v>#DIV/0!</v>
      </c>
      <c r="M135" s="210"/>
    </row>
    <row r="136" spans="1:13" ht="13.5" thickBot="1">
      <c r="A136" s="199"/>
      <c r="B136" s="200"/>
      <c r="C136" s="200"/>
      <c r="D136" s="200"/>
      <c r="E136" s="201"/>
      <c r="F136" s="202">
        <f t="shared" si="6"/>
        <v>0</v>
      </c>
      <c r="G136" s="199"/>
      <c r="H136" s="201"/>
      <c r="I136" s="202">
        <f t="shared" si="7"/>
        <v>0</v>
      </c>
      <c r="J136" s="227">
        <f t="shared" ref="J136:J144" si="10">IF(H136= "&lt;&gt;", J136, IF(C136="SHORT", (F136-I136)+K136, (I136-F136)+K136))</f>
        <v>0</v>
      </c>
      <c r="K136" s="203"/>
      <c r="L136" s="224" t="e">
        <f t="shared" si="8"/>
        <v>#DIV/0!</v>
      </c>
      <c r="M136" s="204"/>
    </row>
    <row r="137" spans="1:13" ht="13.5" thickBot="1">
      <c r="A137" s="205"/>
      <c r="B137" s="206"/>
      <c r="C137" s="206"/>
      <c r="D137" s="206"/>
      <c r="E137" s="207"/>
      <c r="F137" s="208">
        <f t="shared" ref="F137:F144" si="11">D137*E137</f>
        <v>0</v>
      </c>
      <c r="G137" s="205"/>
      <c r="H137" s="207"/>
      <c r="I137" s="208">
        <f t="shared" ref="I137:I144" si="12">H137*D137</f>
        <v>0</v>
      </c>
      <c r="J137" s="242">
        <f t="shared" si="10"/>
        <v>0</v>
      </c>
      <c r="K137" s="209"/>
      <c r="L137" s="225" t="e">
        <f t="shared" ref="L137:L144" si="13">IF(J137&gt;"0",-(J137/F137),(J137/F137))</f>
        <v>#DIV/0!</v>
      </c>
      <c r="M137" s="210"/>
    </row>
    <row r="138" spans="1:13" ht="13.5" thickBot="1">
      <c r="A138" s="199"/>
      <c r="B138" s="200"/>
      <c r="C138" s="200"/>
      <c r="D138" s="200"/>
      <c r="E138" s="201"/>
      <c r="F138" s="202">
        <f t="shared" si="11"/>
        <v>0</v>
      </c>
      <c r="G138" s="199"/>
      <c r="H138" s="201"/>
      <c r="I138" s="202">
        <f t="shared" si="12"/>
        <v>0</v>
      </c>
      <c r="J138" s="227">
        <f t="shared" si="10"/>
        <v>0</v>
      </c>
      <c r="K138" s="203"/>
      <c r="L138" s="224" t="e">
        <f t="shared" si="13"/>
        <v>#DIV/0!</v>
      </c>
      <c r="M138" s="204"/>
    </row>
    <row r="139" spans="1:13" ht="13.5" thickBot="1">
      <c r="A139" s="205"/>
      <c r="B139" s="206"/>
      <c r="C139" s="206"/>
      <c r="D139" s="206"/>
      <c r="E139" s="207"/>
      <c r="F139" s="208">
        <f t="shared" si="11"/>
        <v>0</v>
      </c>
      <c r="G139" s="205"/>
      <c r="H139" s="207"/>
      <c r="I139" s="208">
        <f t="shared" si="12"/>
        <v>0</v>
      </c>
      <c r="J139" s="242">
        <f t="shared" si="10"/>
        <v>0</v>
      </c>
      <c r="K139" s="209"/>
      <c r="L139" s="225" t="e">
        <f t="shared" si="13"/>
        <v>#DIV/0!</v>
      </c>
      <c r="M139" s="210"/>
    </row>
    <row r="140" spans="1:13" ht="13.5" thickBot="1">
      <c r="A140" s="199"/>
      <c r="B140" s="200"/>
      <c r="C140" s="200"/>
      <c r="D140" s="200"/>
      <c r="E140" s="201"/>
      <c r="F140" s="202">
        <f t="shared" si="11"/>
        <v>0</v>
      </c>
      <c r="G140" s="199"/>
      <c r="H140" s="201"/>
      <c r="I140" s="202">
        <f t="shared" si="12"/>
        <v>0</v>
      </c>
      <c r="J140" s="227">
        <f t="shared" si="10"/>
        <v>0</v>
      </c>
      <c r="K140" s="203"/>
      <c r="L140" s="224" t="e">
        <f t="shared" si="13"/>
        <v>#DIV/0!</v>
      </c>
      <c r="M140" s="204"/>
    </row>
    <row r="141" spans="1:13" ht="13.5" thickBot="1">
      <c r="A141" s="205"/>
      <c r="B141" s="206"/>
      <c r="C141" s="206"/>
      <c r="D141" s="206"/>
      <c r="E141" s="207"/>
      <c r="F141" s="208">
        <f t="shared" si="11"/>
        <v>0</v>
      </c>
      <c r="G141" s="205"/>
      <c r="H141" s="207"/>
      <c r="I141" s="208">
        <f t="shared" si="12"/>
        <v>0</v>
      </c>
      <c r="J141" s="242">
        <f t="shared" si="10"/>
        <v>0</v>
      </c>
      <c r="K141" s="209"/>
      <c r="L141" s="225" t="e">
        <f t="shared" si="13"/>
        <v>#DIV/0!</v>
      </c>
      <c r="M141" s="210"/>
    </row>
    <row r="142" spans="1:13" ht="13.5" thickBot="1">
      <c r="A142" s="199"/>
      <c r="B142" s="200"/>
      <c r="C142" s="200"/>
      <c r="D142" s="200"/>
      <c r="E142" s="201"/>
      <c r="F142" s="202">
        <f t="shared" si="11"/>
        <v>0</v>
      </c>
      <c r="G142" s="199"/>
      <c r="H142" s="201"/>
      <c r="I142" s="202">
        <f t="shared" si="12"/>
        <v>0</v>
      </c>
      <c r="J142" s="227">
        <f t="shared" si="10"/>
        <v>0</v>
      </c>
      <c r="K142" s="203"/>
      <c r="L142" s="224" t="e">
        <f t="shared" si="13"/>
        <v>#DIV/0!</v>
      </c>
      <c r="M142" s="204"/>
    </row>
    <row r="143" spans="1:13" ht="13.5" thickBot="1">
      <c r="A143" s="205"/>
      <c r="B143" s="206"/>
      <c r="C143" s="206"/>
      <c r="D143" s="206"/>
      <c r="E143" s="207"/>
      <c r="F143" s="208">
        <f t="shared" si="11"/>
        <v>0</v>
      </c>
      <c r="G143" s="205"/>
      <c r="H143" s="207"/>
      <c r="I143" s="208">
        <f t="shared" si="12"/>
        <v>0</v>
      </c>
      <c r="J143" s="242">
        <f t="shared" si="10"/>
        <v>0</v>
      </c>
      <c r="K143" s="209"/>
      <c r="L143" s="225" t="e">
        <f t="shared" si="13"/>
        <v>#DIV/0!</v>
      </c>
      <c r="M143" s="210"/>
    </row>
    <row r="144" spans="1:13">
      <c r="A144" s="199"/>
      <c r="B144" s="200"/>
      <c r="C144" s="200"/>
      <c r="D144" s="200"/>
      <c r="E144" s="201"/>
      <c r="F144" s="202">
        <f t="shared" si="11"/>
        <v>0</v>
      </c>
      <c r="G144" s="199"/>
      <c r="H144" s="201"/>
      <c r="I144" s="202">
        <f t="shared" si="12"/>
        <v>0</v>
      </c>
      <c r="J144" s="227">
        <f t="shared" si="10"/>
        <v>0</v>
      </c>
      <c r="K144" s="203"/>
      <c r="L144" s="224" t="e">
        <f t="shared" si="13"/>
        <v>#DIV/0!</v>
      </c>
      <c r="M144" s="204"/>
    </row>
    <row r="145" spans="1:13">
      <c r="A145" s="213"/>
      <c r="B145" s="213"/>
      <c r="C145" s="213"/>
      <c r="D145" s="213"/>
      <c r="E145" s="213"/>
      <c r="F145" s="214">
        <f>SUM(F8:F144)</f>
        <v>121056.81792000002</v>
      </c>
      <c r="G145" s="213"/>
      <c r="H145" s="213"/>
      <c r="I145" s="214">
        <f>SUM(I8:I144)</f>
        <v>120924.06276999999</v>
      </c>
      <c r="J145" s="241">
        <f ca="1">SUMIF(H8:H145,"&lt;&gt;",J8:J144)</f>
        <v>-299.99954999999841</v>
      </c>
      <c r="K145" s="213"/>
      <c r="L145" s="213">
        <f t="shared" ref="L145" ca="1" si="14">IF(J145&lt;"0",(J145/F145),-(J145/F145))</f>
        <v>-2.4781714500231792E-3</v>
      </c>
      <c r="M145" s="215"/>
    </row>
    <row r="321" spans="1:1">
      <c r="A321" s="216" t="s">
        <v>14</v>
      </c>
    </row>
    <row r="322" spans="1:1">
      <c r="A322" s="216" t="s">
        <v>19</v>
      </c>
    </row>
  </sheetData>
  <sheetProtection selectLockedCells="1"/>
  <autoFilter ref="A6:M145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1">
    <mergeCell ref="A3:B3"/>
    <mergeCell ref="M3:M4"/>
    <mergeCell ref="A4:B4"/>
    <mergeCell ref="A5:M5"/>
    <mergeCell ref="A6:M6"/>
    <mergeCell ref="A1:C1"/>
    <mergeCell ref="D1:E1"/>
    <mergeCell ref="F1:L1"/>
    <mergeCell ref="A2:B2"/>
    <mergeCell ref="H2:I2"/>
    <mergeCell ref="K2:L2"/>
  </mergeCells>
  <conditionalFormatting sqref="J8:L144">
    <cfRule type="cellIs" dxfId="54" priority="5" operator="lessThan">
      <formula>0</formula>
    </cfRule>
    <cfRule type="cellIs" dxfId="53" priority="6" operator="greaterThan">
      <formula>0</formula>
    </cfRule>
  </conditionalFormatting>
  <conditionalFormatting sqref="E4">
    <cfRule type="cellIs" dxfId="52" priority="1" operator="greaterThan">
      <formula>0</formula>
    </cfRule>
    <cfRule type="cellIs" dxfId="51" priority="2" operator="lessThan">
      <formula>0</formula>
    </cfRule>
    <cfRule type="cellIs" dxfId="50" priority="3" operator="greaterThan">
      <formula>0</formula>
    </cfRule>
  </conditionalFormatting>
  <dataValidations count="1">
    <dataValidation type="list" allowBlank="1" showInputMessage="1" showErrorMessage="1" sqref="C8:C144" xr:uid="{B25C01F1-3440-41E1-ADE9-FFD3EB28D373}">
      <formula1>$A$321:$A$322</formula1>
    </dataValidation>
  </dataValidations>
  <pageMargins left="0.7" right="0.7" top="0.75" bottom="0.75" header="0.3" footer="0.3"/>
  <pageSetup orientation="portrait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7A141C9B-66BB-4E47-B357-240D11FB82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C3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81D2-01BF-4C53-A4E1-CE9CE7DF68EE}">
  <sheetPr codeName="Sheet15"/>
  <dimension ref="A1:O322"/>
  <sheetViews>
    <sheetView showGridLines="0" zoomScaleNormal="100" workbookViewId="0">
      <selection activeCell="H4" sqref="H4"/>
    </sheetView>
  </sheetViews>
  <sheetFormatPr defaultColWidth="9.28515625" defaultRowHeight="12.75"/>
  <cols>
    <col min="1" max="1" width="10.140625" customWidth="1"/>
    <col min="2" max="2" width="13" customWidth="1"/>
    <col min="3" max="3" width="18.42578125" customWidth="1"/>
    <col min="4" max="4" width="16" customWidth="1"/>
    <col min="5" max="6" width="15.5703125" customWidth="1"/>
    <col min="7" max="7" width="16.28515625" customWidth="1"/>
    <col min="8" max="8" width="13.85546875" customWidth="1"/>
    <col min="9" max="9" width="14.7109375" customWidth="1"/>
    <col min="10" max="10" width="15.85546875" customWidth="1"/>
    <col min="11" max="11" width="11" customWidth="1"/>
    <col min="12" max="12" width="12.5703125" bestFit="1" customWidth="1"/>
    <col min="13" max="13" width="22.140625" customWidth="1"/>
    <col min="15" max="15" width="16" customWidth="1"/>
  </cols>
  <sheetData>
    <row r="1" spans="1:15" s="222" customFormat="1" ht="24.95" customHeight="1">
      <c r="A1" s="294" t="s">
        <v>0</v>
      </c>
      <c r="B1" s="294"/>
      <c r="C1" s="294"/>
      <c r="D1" s="294" t="s">
        <v>1</v>
      </c>
      <c r="E1" s="294"/>
      <c r="F1" s="294" t="s">
        <v>2</v>
      </c>
      <c r="G1" s="294"/>
      <c r="H1" s="294"/>
      <c r="I1" s="294"/>
      <c r="J1" s="294"/>
      <c r="K1" s="294"/>
      <c r="L1" s="294"/>
      <c r="M1" s="221" t="s">
        <v>3</v>
      </c>
    </row>
    <row r="2" spans="1:15" ht="23.25" customHeight="1">
      <c r="A2" s="295" t="s">
        <v>4</v>
      </c>
      <c r="B2" s="296"/>
      <c r="C2" s="177">
        <v>200</v>
      </c>
      <c r="D2" s="178" t="s">
        <v>5</v>
      </c>
      <c r="E2" s="218">
        <v>0.3</v>
      </c>
      <c r="F2" s="179" t="s">
        <v>6</v>
      </c>
      <c r="G2" s="180">
        <f>COUNTIF(J8:J144,"&gt;0")</f>
        <v>5</v>
      </c>
      <c r="H2" s="297" t="s">
        <v>7</v>
      </c>
      <c r="I2" s="298"/>
      <c r="J2" s="238" t="s">
        <v>223</v>
      </c>
      <c r="K2" s="299" t="s">
        <v>8</v>
      </c>
      <c r="L2" s="300"/>
      <c r="M2" s="181" t="s">
        <v>9</v>
      </c>
    </row>
    <row r="3" spans="1:15" ht="24.75" customHeight="1">
      <c r="A3" s="301" t="s">
        <v>10</v>
      </c>
      <c r="B3" s="302"/>
      <c r="C3" s="182">
        <f ca="1">(C4-C2)/C2</f>
        <v>0</v>
      </c>
      <c r="D3" s="223" t="s">
        <v>11</v>
      </c>
      <c r="E3" s="219">
        <f>(E2*C2)+C2</f>
        <v>260</v>
      </c>
      <c r="F3" s="183" t="s">
        <v>12</v>
      </c>
      <c r="G3" s="184">
        <f>COUNTIFS(J8:J144,"&lt;0",H8:H144,"&gt;0")</f>
        <v>0</v>
      </c>
      <c r="H3" s="185" t="s">
        <v>13</v>
      </c>
      <c r="I3" s="186">
        <f>SUM(G4-I4)</f>
        <v>5</v>
      </c>
      <c r="J3" s="246">
        <f ca="1">IF(C4&gt;=J3, C4, J3)</f>
        <v>200</v>
      </c>
      <c r="K3" s="236" t="s">
        <v>14</v>
      </c>
      <c r="L3" s="187">
        <f>COUNTIF(C8:C144,"LONG")</f>
        <v>0</v>
      </c>
      <c r="M3" s="303">
        <f>G2/G4</f>
        <v>1</v>
      </c>
    </row>
    <row r="4" spans="1:15" ht="25.5" customHeight="1">
      <c r="A4" s="305" t="s">
        <v>15</v>
      </c>
      <c r="B4" s="306"/>
      <c r="C4" s="188">
        <f ca="1">J145+C2</f>
        <v>200</v>
      </c>
      <c r="D4" s="189" t="s">
        <v>16</v>
      </c>
      <c r="E4" s="220">
        <f ca="1">C4-E3</f>
        <v>-60</v>
      </c>
      <c r="F4" s="190" t="s">
        <v>17</v>
      </c>
      <c r="G4" s="191">
        <f>COUNTA(D8:D144)</f>
        <v>5</v>
      </c>
      <c r="H4" s="192" t="s">
        <v>18</v>
      </c>
      <c r="I4" s="193">
        <f>COUNTA(H8:H144)</f>
        <v>0</v>
      </c>
      <c r="J4" s="247">
        <f ca="1">IF(C2=J3,C4,IF(C4&lt;J4,C4,J4))</f>
        <v>200</v>
      </c>
      <c r="K4" s="237" t="s">
        <v>19</v>
      </c>
      <c r="L4" s="194">
        <f>COUNTIF(C8:C144,"SHORT")</f>
        <v>5</v>
      </c>
      <c r="M4" s="304"/>
    </row>
    <row r="5" spans="1:15" ht="15.75">
      <c r="A5" s="307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8"/>
      <c r="O5" s="195"/>
    </row>
    <row r="6" spans="1:15" ht="16.5" thickBot="1">
      <c r="A6" s="309">
        <v>44621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1"/>
      <c r="O6" s="91"/>
    </row>
    <row r="7" spans="1:15" ht="24.75" thickBot="1">
      <c r="A7" s="196" t="s">
        <v>20</v>
      </c>
      <c r="B7" s="196" t="s">
        <v>21</v>
      </c>
      <c r="C7" s="196" t="s">
        <v>8</v>
      </c>
      <c r="D7" s="196" t="s">
        <v>22</v>
      </c>
      <c r="E7" s="196" t="s">
        <v>23</v>
      </c>
      <c r="F7" s="196" t="s">
        <v>24</v>
      </c>
      <c r="G7" s="196" t="s">
        <v>25</v>
      </c>
      <c r="H7" s="196" t="s">
        <v>26</v>
      </c>
      <c r="I7" s="196" t="s">
        <v>27</v>
      </c>
      <c r="J7" s="197" t="s">
        <v>28</v>
      </c>
      <c r="K7" s="197" t="s">
        <v>29</v>
      </c>
      <c r="L7" s="197" t="s">
        <v>30</v>
      </c>
      <c r="M7" s="198" t="s">
        <v>215</v>
      </c>
    </row>
    <row r="8" spans="1:15" ht="13.5" thickBot="1">
      <c r="A8" s="199"/>
      <c r="B8" s="200"/>
      <c r="C8" s="200" t="s">
        <v>19</v>
      </c>
      <c r="D8" s="200">
        <v>1</v>
      </c>
      <c r="E8" s="201">
        <v>10</v>
      </c>
      <c r="F8" s="202">
        <f>D8*E8</f>
        <v>10</v>
      </c>
      <c r="G8" s="199"/>
      <c r="H8" s="201"/>
      <c r="I8" s="202">
        <f>H8*D8</f>
        <v>0</v>
      </c>
      <c r="J8" s="227">
        <f t="shared" ref="J8:J71" si="0">IF(H8= "&lt;&gt;", J8, IF(C8="SHORT", (F8-I8)+K8, (I8-F8)+K8))</f>
        <v>10</v>
      </c>
      <c r="K8" s="203"/>
      <c r="L8" s="224">
        <f>IF(J8&gt;"0",-(J8/F8),(J8/F8))</f>
        <v>1</v>
      </c>
      <c r="M8" s="226"/>
    </row>
    <row r="9" spans="1:15" ht="13.5" thickBot="1">
      <c r="A9" s="205"/>
      <c r="B9" s="206"/>
      <c r="C9" s="206" t="s">
        <v>19</v>
      </c>
      <c r="D9" s="206">
        <v>1</v>
      </c>
      <c r="E9" s="207">
        <v>10</v>
      </c>
      <c r="F9" s="208">
        <f t="shared" ref="F9:F72" si="1">D9*E9</f>
        <v>10</v>
      </c>
      <c r="G9" s="205"/>
      <c r="H9" s="207"/>
      <c r="I9" s="208">
        <f t="shared" ref="I9:I72" si="2">H9*D9</f>
        <v>0</v>
      </c>
      <c r="J9" s="242">
        <f t="shared" si="0"/>
        <v>10</v>
      </c>
      <c r="K9" s="209"/>
      <c r="L9" s="225">
        <f t="shared" ref="L9:L72" si="3">IF(J9&gt;"0",-(J9/F9),(J9/F9))</f>
        <v>1</v>
      </c>
      <c r="M9" s="210"/>
    </row>
    <row r="10" spans="1:15" ht="13.5" thickBot="1">
      <c r="A10" s="199"/>
      <c r="B10" s="200"/>
      <c r="C10" s="200" t="s">
        <v>19</v>
      </c>
      <c r="D10" s="200">
        <v>1</v>
      </c>
      <c r="E10" s="201">
        <v>10</v>
      </c>
      <c r="F10" s="202">
        <f t="shared" si="1"/>
        <v>10</v>
      </c>
      <c r="G10" s="199"/>
      <c r="H10" s="201"/>
      <c r="I10" s="202">
        <f t="shared" si="2"/>
        <v>0</v>
      </c>
      <c r="J10" s="227">
        <f t="shared" si="0"/>
        <v>10</v>
      </c>
      <c r="K10" s="203"/>
      <c r="L10" s="224">
        <f t="shared" si="3"/>
        <v>1</v>
      </c>
      <c r="M10" s="204"/>
    </row>
    <row r="11" spans="1:15" ht="13.5" thickBot="1">
      <c r="A11" s="205"/>
      <c r="B11" s="206"/>
      <c r="C11" s="206" t="s">
        <v>19</v>
      </c>
      <c r="D11" s="206">
        <v>1</v>
      </c>
      <c r="E11" s="207">
        <v>10</v>
      </c>
      <c r="F11" s="208">
        <f t="shared" si="1"/>
        <v>10</v>
      </c>
      <c r="G11" s="205"/>
      <c r="H11" s="207"/>
      <c r="I11" s="208">
        <f t="shared" si="2"/>
        <v>0</v>
      </c>
      <c r="J11" s="242">
        <f t="shared" si="0"/>
        <v>10</v>
      </c>
      <c r="K11" s="209"/>
      <c r="L11" s="225">
        <f t="shared" si="3"/>
        <v>1</v>
      </c>
      <c r="M11" s="210"/>
    </row>
    <row r="12" spans="1:15" ht="13.5" thickBot="1">
      <c r="A12" s="199"/>
      <c r="B12" s="200"/>
      <c r="C12" s="200" t="s">
        <v>19</v>
      </c>
      <c r="D12" s="200">
        <v>1</v>
      </c>
      <c r="E12" s="201">
        <v>10</v>
      </c>
      <c r="F12" s="202">
        <f t="shared" si="1"/>
        <v>10</v>
      </c>
      <c r="G12" s="199"/>
      <c r="H12" s="201"/>
      <c r="I12" s="202">
        <f t="shared" si="2"/>
        <v>0</v>
      </c>
      <c r="J12" s="227">
        <f t="shared" si="0"/>
        <v>10</v>
      </c>
      <c r="K12" s="203"/>
      <c r="L12" s="224">
        <f t="shared" si="3"/>
        <v>1</v>
      </c>
      <c r="M12" s="204"/>
    </row>
    <row r="13" spans="1:15" ht="13.5" thickBot="1">
      <c r="A13" s="205"/>
      <c r="B13" s="206"/>
      <c r="C13" s="206"/>
      <c r="D13" s="206"/>
      <c r="E13" s="207"/>
      <c r="F13" s="208">
        <f t="shared" si="1"/>
        <v>0</v>
      </c>
      <c r="G13" s="205"/>
      <c r="H13" s="207"/>
      <c r="I13" s="208">
        <f t="shared" si="2"/>
        <v>0</v>
      </c>
      <c r="J13" s="242">
        <f t="shared" si="0"/>
        <v>0</v>
      </c>
      <c r="K13" s="209"/>
      <c r="L13" s="225" t="e">
        <f t="shared" si="3"/>
        <v>#DIV/0!</v>
      </c>
      <c r="M13" s="210"/>
    </row>
    <row r="14" spans="1:15" ht="13.5" thickBot="1">
      <c r="A14" s="199"/>
      <c r="B14" s="200"/>
      <c r="C14" s="200"/>
      <c r="D14" s="200"/>
      <c r="E14" s="201"/>
      <c r="F14" s="202">
        <f t="shared" si="1"/>
        <v>0</v>
      </c>
      <c r="G14" s="199"/>
      <c r="H14" s="201"/>
      <c r="I14" s="202">
        <f t="shared" si="2"/>
        <v>0</v>
      </c>
      <c r="J14" s="227">
        <f t="shared" si="0"/>
        <v>0</v>
      </c>
      <c r="K14" s="203"/>
      <c r="L14" s="224" t="e">
        <f t="shared" si="3"/>
        <v>#DIV/0!</v>
      </c>
      <c r="M14" s="204"/>
    </row>
    <row r="15" spans="1:15" ht="13.5" thickBot="1">
      <c r="A15" s="205"/>
      <c r="B15" s="206"/>
      <c r="C15" s="206"/>
      <c r="D15" s="206"/>
      <c r="E15" s="207"/>
      <c r="F15" s="208">
        <f t="shared" si="1"/>
        <v>0</v>
      </c>
      <c r="G15" s="205"/>
      <c r="H15" s="207"/>
      <c r="I15" s="208">
        <f t="shared" si="2"/>
        <v>0</v>
      </c>
      <c r="J15" s="242">
        <f t="shared" si="0"/>
        <v>0</v>
      </c>
      <c r="K15" s="209"/>
      <c r="L15" s="225" t="e">
        <f t="shared" si="3"/>
        <v>#DIV/0!</v>
      </c>
      <c r="M15" s="210"/>
    </row>
    <row r="16" spans="1:15" ht="13.5" thickBot="1">
      <c r="A16" s="199"/>
      <c r="B16" s="200"/>
      <c r="C16" s="200"/>
      <c r="D16" s="200"/>
      <c r="E16" s="201"/>
      <c r="F16" s="202">
        <f t="shared" si="1"/>
        <v>0</v>
      </c>
      <c r="G16" s="199"/>
      <c r="H16" s="201"/>
      <c r="I16" s="202">
        <f t="shared" si="2"/>
        <v>0</v>
      </c>
      <c r="J16" s="227">
        <f t="shared" si="0"/>
        <v>0</v>
      </c>
      <c r="K16" s="227"/>
      <c r="L16" s="224" t="e">
        <f t="shared" si="3"/>
        <v>#DIV/0!</v>
      </c>
      <c r="M16" s="204"/>
    </row>
    <row r="17" spans="1:13" ht="13.5" thickBot="1">
      <c r="A17" s="205"/>
      <c r="B17" s="206"/>
      <c r="C17" s="206"/>
      <c r="D17" s="206"/>
      <c r="E17" s="207"/>
      <c r="F17" s="208">
        <f t="shared" si="1"/>
        <v>0</v>
      </c>
      <c r="G17" s="205"/>
      <c r="H17" s="207"/>
      <c r="I17" s="208">
        <f t="shared" si="2"/>
        <v>0</v>
      </c>
      <c r="J17" s="242">
        <f t="shared" si="0"/>
        <v>0</v>
      </c>
      <c r="K17" s="209"/>
      <c r="L17" s="225" t="e">
        <f t="shared" si="3"/>
        <v>#DIV/0!</v>
      </c>
      <c r="M17" s="210"/>
    </row>
    <row r="18" spans="1:13" ht="13.5" thickBot="1">
      <c r="A18" s="199"/>
      <c r="B18" s="200"/>
      <c r="C18" s="200"/>
      <c r="D18" s="200"/>
      <c r="E18" s="201"/>
      <c r="F18" s="202">
        <f t="shared" si="1"/>
        <v>0</v>
      </c>
      <c r="G18" s="199"/>
      <c r="H18" s="201"/>
      <c r="I18" s="202">
        <f t="shared" si="2"/>
        <v>0</v>
      </c>
      <c r="J18" s="227">
        <f t="shared" si="0"/>
        <v>0</v>
      </c>
      <c r="K18" s="203"/>
      <c r="L18" s="224" t="e">
        <f t="shared" si="3"/>
        <v>#DIV/0!</v>
      </c>
      <c r="M18" s="204"/>
    </row>
    <row r="19" spans="1:13" ht="13.5" thickBot="1">
      <c r="A19" s="205"/>
      <c r="B19" s="206"/>
      <c r="C19" s="206"/>
      <c r="D19" s="206"/>
      <c r="E19" s="207"/>
      <c r="F19" s="208">
        <f t="shared" si="1"/>
        <v>0</v>
      </c>
      <c r="G19" s="205"/>
      <c r="H19" s="207"/>
      <c r="I19" s="208">
        <f t="shared" si="2"/>
        <v>0</v>
      </c>
      <c r="J19" s="242">
        <f t="shared" si="0"/>
        <v>0</v>
      </c>
      <c r="K19" s="209"/>
      <c r="L19" s="225" t="e">
        <f t="shared" si="3"/>
        <v>#DIV/0!</v>
      </c>
      <c r="M19" s="210"/>
    </row>
    <row r="20" spans="1:13" ht="13.5" thickBot="1">
      <c r="A20" s="199"/>
      <c r="B20" s="200"/>
      <c r="C20" s="200"/>
      <c r="D20" s="200"/>
      <c r="E20" s="201"/>
      <c r="F20" s="202">
        <f t="shared" si="1"/>
        <v>0</v>
      </c>
      <c r="G20" s="199"/>
      <c r="H20" s="201"/>
      <c r="I20" s="202">
        <f t="shared" si="2"/>
        <v>0</v>
      </c>
      <c r="J20" s="227">
        <f t="shared" si="0"/>
        <v>0</v>
      </c>
      <c r="K20" s="203"/>
      <c r="L20" s="224" t="e">
        <f t="shared" si="3"/>
        <v>#DIV/0!</v>
      </c>
      <c r="M20" s="204"/>
    </row>
    <row r="21" spans="1:13" ht="13.5" thickBot="1">
      <c r="A21" s="205"/>
      <c r="B21" s="206"/>
      <c r="C21" s="206"/>
      <c r="D21" s="206"/>
      <c r="E21" s="207"/>
      <c r="F21" s="208">
        <f t="shared" si="1"/>
        <v>0</v>
      </c>
      <c r="G21" s="205"/>
      <c r="H21" s="207"/>
      <c r="I21" s="208">
        <f t="shared" si="2"/>
        <v>0</v>
      </c>
      <c r="J21" s="242">
        <f t="shared" si="0"/>
        <v>0</v>
      </c>
      <c r="K21" s="209"/>
      <c r="L21" s="225" t="e">
        <f t="shared" si="3"/>
        <v>#DIV/0!</v>
      </c>
      <c r="M21" s="210"/>
    </row>
    <row r="22" spans="1:13" ht="13.5" thickBot="1">
      <c r="A22" s="199"/>
      <c r="B22" s="200"/>
      <c r="C22" s="200"/>
      <c r="D22" s="200"/>
      <c r="E22" s="201"/>
      <c r="F22" s="202">
        <f t="shared" si="1"/>
        <v>0</v>
      </c>
      <c r="G22" s="199"/>
      <c r="H22" s="201"/>
      <c r="I22" s="202">
        <f t="shared" si="2"/>
        <v>0</v>
      </c>
      <c r="J22" s="227">
        <f t="shared" si="0"/>
        <v>0</v>
      </c>
      <c r="K22" s="203"/>
      <c r="L22" s="224" t="e">
        <f t="shared" si="3"/>
        <v>#DIV/0!</v>
      </c>
      <c r="M22" s="204"/>
    </row>
    <row r="23" spans="1:13" ht="13.5" thickBot="1">
      <c r="A23" s="205"/>
      <c r="B23" s="206"/>
      <c r="C23" s="206"/>
      <c r="D23" s="206"/>
      <c r="E23" s="207"/>
      <c r="F23" s="208">
        <f t="shared" si="1"/>
        <v>0</v>
      </c>
      <c r="G23" s="205"/>
      <c r="H23" s="207"/>
      <c r="I23" s="208">
        <f t="shared" si="2"/>
        <v>0</v>
      </c>
      <c r="J23" s="242">
        <f t="shared" si="0"/>
        <v>0</v>
      </c>
      <c r="K23" s="209"/>
      <c r="L23" s="225" t="e">
        <f t="shared" si="3"/>
        <v>#DIV/0!</v>
      </c>
      <c r="M23" s="210"/>
    </row>
    <row r="24" spans="1:13" ht="13.5" thickBot="1">
      <c r="A24" s="199"/>
      <c r="B24" s="200"/>
      <c r="C24" s="200"/>
      <c r="D24" s="200"/>
      <c r="E24" s="201"/>
      <c r="F24" s="202">
        <f t="shared" si="1"/>
        <v>0</v>
      </c>
      <c r="G24" s="199"/>
      <c r="H24" s="201"/>
      <c r="I24" s="202">
        <f t="shared" si="2"/>
        <v>0</v>
      </c>
      <c r="J24" s="227">
        <f t="shared" si="0"/>
        <v>0</v>
      </c>
      <c r="K24" s="203"/>
      <c r="L24" s="224" t="e">
        <f t="shared" si="3"/>
        <v>#DIV/0!</v>
      </c>
      <c r="M24" s="204"/>
    </row>
    <row r="25" spans="1:13" ht="13.5" thickBot="1">
      <c r="A25" s="205"/>
      <c r="B25" s="206"/>
      <c r="C25" s="206"/>
      <c r="D25" s="206"/>
      <c r="E25" s="207"/>
      <c r="F25" s="208">
        <f t="shared" si="1"/>
        <v>0</v>
      </c>
      <c r="G25" s="205"/>
      <c r="H25" s="207"/>
      <c r="I25" s="208">
        <f t="shared" si="2"/>
        <v>0</v>
      </c>
      <c r="J25" s="242">
        <f t="shared" si="0"/>
        <v>0</v>
      </c>
      <c r="K25" s="209"/>
      <c r="L25" s="225" t="e">
        <f t="shared" si="3"/>
        <v>#DIV/0!</v>
      </c>
      <c r="M25" s="210"/>
    </row>
    <row r="26" spans="1:13" ht="13.5" thickBot="1">
      <c r="A26" s="199"/>
      <c r="B26" s="200"/>
      <c r="C26" s="200"/>
      <c r="D26" s="200"/>
      <c r="E26" s="201"/>
      <c r="F26" s="202">
        <f t="shared" si="1"/>
        <v>0</v>
      </c>
      <c r="G26" s="199"/>
      <c r="H26" s="201"/>
      <c r="I26" s="202">
        <f t="shared" si="2"/>
        <v>0</v>
      </c>
      <c r="J26" s="227">
        <f t="shared" si="0"/>
        <v>0</v>
      </c>
      <c r="K26" s="203"/>
      <c r="L26" s="224" t="e">
        <f t="shared" si="3"/>
        <v>#DIV/0!</v>
      </c>
      <c r="M26" s="204"/>
    </row>
    <row r="27" spans="1:13" ht="13.5" thickBot="1">
      <c r="A27" s="205"/>
      <c r="B27" s="206"/>
      <c r="C27" s="206"/>
      <c r="D27" s="206"/>
      <c r="E27" s="207"/>
      <c r="F27" s="208">
        <f t="shared" si="1"/>
        <v>0</v>
      </c>
      <c r="G27" s="205"/>
      <c r="H27" s="207"/>
      <c r="I27" s="208">
        <f t="shared" si="2"/>
        <v>0</v>
      </c>
      <c r="J27" s="242">
        <f t="shared" si="0"/>
        <v>0</v>
      </c>
      <c r="K27" s="209"/>
      <c r="L27" s="225" t="e">
        <f t="shared" si="3"/>
        <v>#DIV/0!</v>
      </c>
      <c r="M27" s="210"/>
    </row>
    <row r="28" spans="1:13" ht="13.5" customHeight="1" thickBot="1">
      <c r="A28" s="199"/>
      <c r="B28" s="200"/>
      <c r="C28" s="200"/>
      <c r="D28" s="200"/>
      <c r="E28" s="201"/>
      <c r="F28" s="202">
        <f t="shared" si="1"/>
        <v>0</v>
      </c>
      <c r="G28" s="199"/>
      <c r="H28" s="201"/>
      <c r="I28" s="202">
        <f t="shared" si="2"/>
        <v>0</v>
      </c>
      <c r="J28" s="227">
        <f t="shared" si="0"/>
        <v>0</v>
      </c>
      <c r="K28" s="203"/>
      <c r="L28" s="224" t="e">
        <f t="shared" si="3"/>
        <v>#DIV/0!</v>
      </c>
      <c r="M28" s="204"/>
    </row>
    <row r="29" spans="1:13" s="235" customFormat="1" ht="12.75" customHeight="1" thickBot="1">
      <c r="A29" s="230"/>
      <c r="B29" s="231"/>
      <c r="C29" s="231"/>
      <c r="D29" s="231"/>
      <c r="E29" s="231"/>
      <c r="F29" s="208">
        <f t="shared" si="1"/>
        <v>0</v>
      </c>
      <c r="G29" s="230"/>
      <c r="H29" s="231"/>
      <c r="I29" s="208">
        <f t="shared" si="2"/>
        <v>0</v>
      </c>
      <c r="J29" s="242">
        <f t="shared" si="0"/>
        <v>0</v>
      </c>
      <c r="K29" s="209"/>
      <c r="L29" s="225" t="e">
        <f t="shared" si="3"/>
        <v>#DIV/0!</v>
      </c>
      <c r="M29" s="234"/>
    </row>
    <row r="30" spans="1:13" ht="12.75" customHeight="1" thickBot="1">
      <c r="A30" s="199"/>
      <c r="B30" s="200"/>
      <c r="C30" s="200"/>
      <c r="D30" s="200"/>
      <c r="E30" s="229"/>
      <c r="F30" s="202">
        <f t="shared" si="1"/>
        <v>0</v>
      </c>
      <c r="G30" s="199"/>
      <c r="H30" s="229"/>
      <c r="I30" s="202">
        <f t="shared" si="2"/>
        <v>0</v>
      </c>
      <c r="J30" s="227">
        <f t="shared" si="0"/>
        <v>0</v>
      </c>
      <c r="K30" s="227"/>
      <c r="L30" s="224" t="e">
        <f t="shared" si="3"/>
        <v>#DIV/0!</v>
      </c>
      <c r="M30" s="204"/>
    </row>
    <row r="31" spans="1:13" ht="13.5" thickBot="1">
      <c r="A31" s="205"/>
      <c r="B31" s="206"/>
      <c r="C31" s="206"/>
      <c r="D31" s="206"/>
      <c r="E31" s="207"/>
      <c r="F31" s="208">
        <f t="shared" si="1"/>
        <v>0</v>
      </c>
      <c r="G31" s="205"/>
      <c r="H31" s="207"/>
      <c r="I31" s="208">
        <f t="shared" si="2"/>
        <v>0</v>
      </c>
      <c r="J31" s="242">
        <f t="shared" si="0"/>
        <v>0</v>
      </c>
      <c r="K31" s="209"/>
      <c r="L31" s="225" t="e">
        <f t="shared" si="3"/>
        <v>#DIV/0!</v>
      </c>
      <c r="M31" s="210"/>
    </row>
    <row r="32" spans="1:13" ht="13.5" thickBot="1">
      <c r="A32" s="199"/>
      <c r="B32" s="200"/>
      <c r="C32" s="200"/>
      <c r="D32" s="200"/>
      <c r="E32" s="201"/>
      <c r="F32" s="202">
        <f t="shared" si="1"/>
        <v>0</v>
      </c>
      <c r="G32" s="199"/>
      <c r="H32" s="201"/>
      <c r="I32" s="202">
        <f t="shared" si="2"/>
        <v>0</v>
      </c>
      <c r="J32" s="227">
        <f t="shared" si="0"/>
        <v>0</v>
      </c>
      <c r="K32" s="203"/>
      <c r="L32" s="224" t="e">
        <f t="shared" si="3"/>
        <v>#DIV/0!</v>
      </c>
      <c r="M32" s="204"/>
    </row>
    <row r="33" spans="1:13" ht="13.5" thickBot="1">
      <c r="A33" s="205"/>
      <c r="B33" s="206"/>
      <c r="C33" s="206"/>
      <c r="D33" s="206"/>
      <c r="E33" s="207"/>
      <c r="F33" s="208">
        <f t="shared" si="1"/>
        <v>0</v>
      </c>
      <c r="G33" s="205"/>
      <c r="H33" s="207"/>
      <c r="I33" s="208">
        <f t="shared" si="2"/>
        <v>0</v>
      </c>
      <c r="J33" s="242">
        <f t="shared" si="0"/>
        <v>0</v>
      </c>
      <c r="K33" s="209"/>
      <c r="L33" s="225" t="e">
        <f t="shared" si="3"/>
        <v>#DIV/0!</v>
      </c>
      <c r="M33" s="210"/>
    </row>
    <row r="34" spans="1:13" ht="13.5" thickBot="1">
      <c r="A34" s="199"/>
      <c r="B34" s="200"/>
      <c r="C34" s="200"/>
      <c r="D34" s="200"/>
      <c r="E34" s="201"/>
      <c r="F34" s="202">
        <f t="shared" si="1"/>
        <v>0</v>
      </c>
      <c r="G34" s="199"/>
      <c r="H34" s="201"/>
      <c r="I34" s="202">
        <f t="shared" si="2"/>
        <v>0</v>
      </c>
      <c r="J34" s="227">
        <f t="shared" si="0"/>
        <v>0</v>
      </c>
      <c r="K34" s="203"/>
      <c r="L34" s="224" t="e">
        <f t="shared" si="3"/>
        <v>#DIV/0!</v>
      </c>
      <c r="M34" s="204"/>
    </row>
    <row r="35" spans="1:13" ht="13.5" thickBot="1">
      <c r="A35" s="205"/>
      <c r="B35" s="206"/>
      <c r="C35" s="206"/>
      <c r="D35" s="206"/>
      <c r="E35" s="207"/>
      <c r="F35" s="208">
        <f t="shared" si="1"/>
        <v>0</v>
      </c>
      <c r="G35" s="205"/>
      <c r="H35" s="207"/>
      <c r="I35" s="208">
        <f t="shared" si="2"/>
        <v>0</v>
      </c>
      <c r="J35" s="242">
        <f t="shared" si="0"/>
        <v>0</v>
      </c>
      <c r="K35" s="209"/>
      <c r="L35" s="225" t="e">
        <f t="shared" si="3"/>
        <v>#DIV/0!</v>
      </c>
      <c r="M35" s="210"/>
    </row>
    <row r="36" spans="1:13" ht="13.5" thickBot="1">
      <c r="A36" s="199"/>
      <c r="B36" s="200"/>
      <c r="C36" s="200"/>
      <c r="D36" s="200"/>
      <c r="E36" s="201"/>
      <c r="F36" s="202">
        <f t="shared" si="1"/>
        <v>0</v>
      </c>
      <c r="G36" s="199"/>
      <c r="H36" s="201"/>
      <c r="I36" s="202">
        <f t="shared" si="2"/>
        <v>0</v>
      </c>
      <c r="J36" s="227">
        <f t="shared" si="0"/>
        <v>0</v>
      </c>
      <c r="K36" s="203"/>
      <c r="L36" s="224" t="e">
        <f t="shared" si="3"/>
        <v>#DIV/0!</v>
      </c>
      <c r="M36" s="204"/>
    </row>
    <row r="37" spans="1:13" s="235" customFormat="1" thickBot="1">
      <c r="A37" s="230"/>
      <c r="B37" s="231"/>
      <c r="C37" s="231"/>
      <c r="D37" s="231"/>
      <c r="E37" s="231"/>
      <c r="F37" s="208">
        <f t="shared" si="1"/>
        <v>0</v>
      </c>
      <c r="G37" s="230"/>
      <c r="H37" s="231"/>
      <c r="I37" s="208">
        <f t="shared" si="2"/>
        <v>0</v>
      </c>
      <c r="J37" s="243">
        <f t="shared" si="0"/>
        <v>0</v>
      </c>
      <c r="K37" s="232"/>
      <c r="L37" s="233" t="e">
        <f t="shared" si="3"/>
        <v>#DIV/0!</v>
      </c>
      <c r="M37" s="234"/>
    </row>
    <row r="38" spans="1:13" ht="13.5" thickBot="1">
      <c r="A38" s="199"/>
      <c r="B38" s="200"/>
      <c r="C38" s="200"/>
      <c r="D38" s="200"/>
      <c r="E38" s="201"/>
      <c r="F38" s="202">
        <f t="shared" si="1"/>
        <v>0</v>
      </c>
      <c r="G38" s="199"/>
      <c r="H38" s="201"/>
      <c r="I38" s="202">
        <f t="shared" si="2"/>
        <v>0</v>
      </c>
      <c r="J38" s="227">
        <f t="shared" si="0"/>
        <v>0</v>
      </c>
      <c r="K38" s="203"/>
      <c r="L38" s="224" t="e">
        <f t="shared" si="3"/>
        <v>#DIV/0!</v>
      </c>
      <c r="M38" s="204"/>
    </row>
    <row r="39" spans="1:13" ht="13.5" thickBot="1">
      <c r="A39" s="205"/>
      <c r="B39" s="206"/>
      <c r="C39" s="206"/>
      <c r="D39" s="206"/>
      <c r="E39" s="207"/>
      <c r="F39" s="208">
        <f t="shared" si="1"/>
        <v>0</v>
      </c>
      <c r="G39" s="205"/>
      <c r="H39" s="207"/>
      <c r="I39" s="208">
        <f t="shared" si="2"/>
        <v>0</v>
      </c>
      <c r="J39" s="242">
        <f t="shared" si="0"/>
        <v>0</v>
      </c>
      <c r="K39" s="209"/>
      <c r="L39" s="225" t="e">
        <f t="shared" si="3"/>
        <v>#DIV/0!</v>
      </c>
      <c r="M39" s="210"/>
    </row>
    <row r="40" spans="1:13" ht="13.5" thickBot="1">
      <c r="A40" s="199"/>
      <c r="B40" s="200"/>
      <c r="C40" s="200"/>
      <c r="D40" s="200"/>
      <c r="E40" s="201"/>
      <c r="F40" s="202">
        <f t="shared" si="1"/>
        <v>0</v>
      </c>
      <c r="G40" s="199"/>
      <c r="H40" s="201"/>
      <c r="I40" s="202">
        <f t="shared" si="2"/>
        <v>0</v>
      </c>
      <c r="J40" s="227">
        <f t="shared" si="0"/>
        <v>0</v>
      </c>
      <c r="K40" s="203"/>
      <c r="L40" s="224" t="e">
        <f t="shared" si="3"/>
        <v>#DIV/0!</v>
      </c>
      <c r="M40" s="204"/>
    </row>
    <row r="41" spans="1:13" ht="13.5" thickBot="1">
      <c r="A41" s="205"/>
      <c r="B41" s="206"/>
      <c r="C41" s="206"/>
      <c r="D41" s="206"/>
      <c r="E41" s="207"/>
      <c r="F41" s="208">
        <f t="shared" si="1"/>
        <v>0</v>
      </c>
      <c r="G41" s="205"/>
      <c r="H41" s="207"/>
      <c r="I41" s="208">
        <f t="shared" si="2"/>
        <v>0</v>
      </c>
      <c r="J41" s="242">
        <f t="shared" si="0"/>
        <v>0</v>
      </c>
      <c r="K41" s="209"/>
      <c r="L41" s="225" t="e">
        <f t="shared" si="3"/>
        <v>#DIV/0!</v>
      </c>
      <c r="M41" s="210"/>
    </row>
    <row r="42" spans="1:13" ht="13.5" thickBot="1">
      <c r="A42" s="199"/>
      <c r="B42" s="200"/>
      <c r="C42" s="200"/>
      <c r="D42" s="200"/>
      <c r="E42" s="201"/>
      <c r="F42" s="202">
        <f t="shared" si="1"/>
        <v>0</v>
      </c>
      <c r="G42" s="199"/>
      <c r="H42" s="201"/>
      <c r="I42" s="202">
        <f t="shared" si="2"/>
        <v>0</v>
      </c>
      <c r="J42" s="227">
        <f t="shared" si="0"/>
        <v>0</v>
      </c>
      <c r="K42" s="203"/>
      <c r="L42" s="224" t="e">
        <f t="shared" si="3"/>
        <v>#DIV/0!</v>
      </c>
      <c r="M42" s="204"/>
    </row>
    <row r="43" spans="1:13" ht="13.5" thickBot="1">
      <c r="A43" s="205"/>
      <c r="B43" s="206"/>
      <c r="C43" s="206"/>
      <c r="D43" s="206"/>
      <c r="E43" s="207"/>
      <c r="F43" s="208">
        <f t="shared" si="1"/>
        <v>0</v>
      </c>
      <c r="G43" s="205"/>
      <c r="H43" s="207"/>
      <c r="I43" s="208">
        <f t="shared" si="2"/>
        <v>0</v>
      </c>
      <c r="J43" s="242">
        <f t="shared" si="0"/>
        <v>0</v>
      </c>
      <c r="K43" s="209"/>
      <c r="L43" s="225" t="e">
        <f t="shared" si="3"/>
        <v>#DIV/0!</v>
      </c>
      <c r="M43" s="210"/>
    </row>
    <row r="44" spans="1:13" ht="13.5" thickBot="1">
      <c r="A44" s="199"/>
      <c r="B44" s="200"/>
      <c r="C44" s="200"/>
      <c r="D44" s="200"/>
      <c r="E44" s="201"/>
      <c r="F44" s="202">
        <f t="shared" si="1"/>
        <v>0</v>
      </c>
      <c r="G44" s="199"/>
      <c r="H44" s="201"/>
      <c r="I44" s="202">
        <f t="shared" si="2"/>
        <v>0</v>
      </c>
      <c r="J44" s="227">
        <f t="shared" si="0"/>
        <v>0</v>
      </c>
      <c r="K44" s="203"/>
      <c r="L44" s="224" t="e">
        <f t="shared" si="3"/>
        <v>#DIV/0!</v>
      </c>
      <c r="M44" s="204"/>
    </row>
    <row r="45" spans="1:13" ht="13.5" thickBot="1">
      <c r="A45" s="205"/>
      <c r="B45" s="206"/>
      <c r="C45" s="206"/>
      <c r="D45" s="206"/>
      <c r="E45" s="207"/>
      <c r="F45" s="208">
        <f t="shared" si="1"/>
        <v>0</v>
      </c>
      <c r="G45" s="205"/>
      <c r="H45" s="207"/>
      <c r="I45" s="208">
        <f t="shared" si="2"/>
        <v>0</v>
      </c>
      <c r="J45" s="242">
        <f t="shared" si="0"/>
        <v>0</v>
      </c>
      <c r="K45" s="209"/>
      <c r="L45" s="225" t="e">
        <f t="shared" si="3"/>
        <v>#DIV/0!</v>
      </c>
      <c r="M45" s="210"/>
    </row>
    <row r="46" spans="1:13" ht="13.5" thickBot="1">
      <c r="A46" s="199"/>
      <c r="B46" s="200"/>
      <c r="C46" s="200"/>
      <c r="D46" s="200"/>
      <c r="E46" s="201"/>
      <c r="F46" s="202">
        <f t="shared" si="1"/>
        <v>0</v>
      </c>
      <c r="G46" s="199"/>
      <c r="H46" s="201"/>
      <c r="I46" s="202">
        <f t="shared" si="2"/>
        <v>0</v>
      </c>
      <c r="J46" s="227">
        <f t="shared" si="0"/>
        <v>0</v>
      </c>
      <c r="K46" s="203"/>
      <c r="L46" s="224" t="e">
        <f t="shared" si="3"/>
        <v>#DIV/0!</v>
      </c>
      <c r="M46" s="204"/>
    </row>
    <row r="47" spans="1:13" ht="13.5" thickBot="1">
      <c r="A47" s="205"/>
      <c r="B47" s="206"/>
      <c r="C47" s="206"/>
      <c r="D47" s="206"/>
      <c r="E47" s="207"/>
      <c r="F47" s="208">
        <f t="shared" si="1"/>
        <v>0</v>
      </c>
      <c r="G47" s="205"/>
      <c r="H47" s="207"/>
      <c r="I47" s="208">
        <f t="shared" si="2"/>
        <v>0</v>
      </c>
      <c r="J47" s="242">
        <f t="shared" si="0"/>
        <v>0</v>
      </c>
      <c r="K47" s="209"/>
      <c r="L47" s="225" t="e">
        <f t="shared" si="3"/>
        <v>#DIV/0!</v>
      </c>
      <c r="M47" s="210"/>
    </row>
    <row r="48" spans="1:13" ht="13.5" thickBot="1">
      <c r="A48" s="199"/>
      <c r="B48" s="200"/>
      <c r="C48" s="200"/>
      <c r="D48" s="200"/>
      <c r="E48" s="201"/>
      <c r="F48" s="202">
        <f t="shared" si="1"/>
        <v>0</v>
      </c>
      <c r="G48" s="199"/>
      <c r="H48" s="201"/>
      <c r="I48" s="202">
        <f t="shared" si="2"/>
        <v>0</v>
      </c>
      <c r="J48" s="227">
        <f t="shared" si="0"/>
        <v>0</v>
      </c>
      <c r="K48" s="203"/>
      <c r="L48" s="224" t="e">
        <f t="shared" si="3"/>
        <v>#DIV/0!</v>
      </c>
      <c r="M48" s="204"/>
    </row>
    <row r="49" spans="1:13" ht="13.5" thickBot="1">
      <c r="A49" s="205"/>
      <c r="B49" s="206"/>
      <c r="C49" s="206"/>
      <c r="D49" s="206"/>
      <c r="E49" s="207"/>
      <c r="F49" s="208">
        <f t="shared" si="1"/>
        <v>0</v>
      </c>
      <c r="G49" s="205"/>
      <c r="H49" s="207"/>
      <c r="I49" s="208">
        <f t="shared" si="2"/>
        <v>0</v>
      </c>
      <c r="J49" s="242">
        <f t="shared" si="0"/>
        <v>0</v>
      </c>
      <c r="K49" s="209"/>
      <c r="L49" s="225" t="e">
        <f t="shared" si="3"/>
        <v>#DIV/0!</v>
      </c>
      <c r="M49" s="210"/>
    </row>
    <row r="50" spans="1:13" ht="13.5" thickBot="1">
      <c r="A50" s="199"/>
      <c r="B50" s="200"/>
      <c r="C50" s="200"/>
      <c r="D50" s="200"/>
      <c r="E50" s="201"/>
      <c r="F50" s="202">
        <f t="shared" si="1"/>
        <v>0</v>
      </c>
      <c r="G50" s="199"/>
      <c r="H50" s="201"/>
      <c r="I50" s="202">
        <f t="shared" si="2"/>
        <v>0</v>
      </c>
      <c r="J50" s="227">
        <f t="shared" si="0"/>
        <v>0</v>
      </c>
      <c r="K50" s="203"/>
      <c r="L50" s="224" t="e">
        <f t="shared" si="3"/>
        <v>#DIV/0!</v>
      </c>
      <c r="M50" s="204"/>
    </row>
    <row r="51" spans="1:13" ht="13.5" thickBot="1">
      <c r="A51" s="205"/>
      <c r="B51" s="206"/>
      <c r="C51" s="206"/>
      <c r="D51" s="206"/>
      <c r="E51" s="207"/>
      <c r="F51" s="208">
        <f t="shared" si="1"/>
        <v>0</v>
      </c>
      <c r="G51" s="205"/>
      <c r="H51" s="207"/>
      <c r="I51" s="208">
        <f t="shared" si="2"/>
        <v>0</v>
      </c>
      <c r="J51" s="242">
        <f t="shared" si="0"/>
        <v>0</v>
      </c>
      <c r="K51" s="209"/>
      <c r="L51" s="225" t="e">
        <f t="shared" si="3"/>
        <v>#DIV/0!</v>
      </c>
      <c r="M51" s="210"/>
    </row>
    <row r="52" spans="1:13" ht="13.5" thickBot="1">
      <c r="A52" s="199"/>
      <c r="B52" s="200"/>
      <c r="C52" s="200"/>
      <c r="D52" s="200"/>
      <c r="E52" s="201"/>
      <c r="F52" s="202">
        <f t="shared" si="1"/>
        <v>0</v>
      </c>
      <c r="G52" s="199"/>
      <c r="H52" s="201"/>
      <c r="I52" s="202">
        <f t="shared" si="2"/>
        <v>0</v>
      </c>
      <c r="J52" s="227">
        <f t="shared" si="0"/>
        <v>0</v>
      </c>
      <c r="K52" s="203"/>
      <c r="L52" s="224" t="e">
        <f t="shared" si="3"/>
        <v>#DIV/0!</v>
      </c>
      <c r="M52" s="204"/>
    </row>
    <row r="53" spans="1:13" ht="13.5" thickBot="1">
      <c r="A53" s="205"/>
      <c r="B53" s="206"/>
      <c r="C53" s="206"/>
      <c r="D53" s="206"/>
      <c r="E53" s="207"/>
      <c r="F53" s="208">
        <f t="shared" si="1"/>
        <v>0</v>
      </c>
      <c r="G53" s="205"/>
      <c r="H53" s="207"/>
      <c r="I53" s="208">
        <f t="shared" si="2"/>
        <v>0</v>
      </c>
      <c r="J53" s="242">
        <f t="shared" si="0"/>
        <v>0</v>
      </c>
      <c r="K53" s="209"/>
      <c r="L53" s="225" t="e">
        <f t="shared" si="3"/>
        <v>#DIV/0!</v>
      </c>
      <c r="M53" s="210"/>
    </row>
    <row r="54" spans="1:13" ht="13.5" thickBot="1">
      <c r="A54" s="199"/>
      <c r="B54" s="200"/>
      <c r="C54" s="200"/>
      <c r="D54" s="200"/>
      <c r="E54" s="201"/>
      <c r="F54" s="202">
        <f t="shared" si="1"/>
        <v>0</v>
      </c>
      <c r="G54" s="199"/>
      <c r="H54" s="201"/>
      <c r="I54" s="202">
        <f t="shared" si="2"/>
        <v>0</v>
      </c>
      <c r="J54" s="227">
        <f t="shared" si="0"/>
        <v>0</v>
      </c>
      <c r="K54" s="203"/>
      <c r="L54" s="224" t="e">
        <f t="shared" si="3"/>
        <v>#DIV/0!</v>
      </c>
      <c r="M54" s="204"/>
    </row>
    <row r="55" spans="1:13" ht="13.5" thickBot="1">
      <c r="A55" s="205"/>
      <c r="B55" s="206"/>
      <c r="C55" s="206"/>
      <c r="D55" s="206"/>
      <c r="E55" s="207"/>
      <c r="F55" s="208">
        <f t="shared" si="1"/>
        <v>0</v>
      </c>
      <c r="G55" s="205"/>
      <c r="H55" s="207"/>
      <c r="I55" s="208">
        <f t="shared" si="2"/>
        <v>0</v>
      </c>
      <c r="J55" s="242">
        <f t="shared" si="0"/>
        <v>0</v>
      </c>
      <c r="K55" s="209"/>
      <c r="L55" s="225" t="e">
        <f t="shared" si="3"/>
        <v>#DIV/0!</v>
      </c>
      <c r="M55" s="210"/>
    </row>
    <row r="56" spans="1:13" ht="13.5" thickBot="1">
      <c r="A56" s="199"/>
      <c r="B56" s="200"/>
      <c r="C56" s="200"/>
      <c r="D56" s="200"/>
      <c r="E56" s="201"/>
      <c r="F56" s="202">
        <f t="shared" si="1"/>
        <v>0</v>
      </c>
      <c r="G56" s="199"/>
      <c r="H56" s="201"/>
      <c r="I56" s="202">
        <f t="shared" si="2"/>
        <v>0</v>
      </c>
      <c r="J56" s="227">
        <f t="shared" si="0"/>
        <v>0</v>
      </c>
      <c r="K56" s="203"/>
      <c r="L56" s="224" t="e">
        <f t="shared" si="3"/>
        <v>#DIV/0!</v>
      </c>
      <c r="M56" s="204"/>
    </row>
    <row r="57" spans="1:13" ht="13.5" thickBot="1">
      <c r="A57" s="205"/>
      <c r="B57" s="206"/>
      <c r="C57" s="206"/>
      <c r="D57" s="206"/>
      <c r="E57" s="207"/>
      <c r="F57" s="208">
        <f t="shared" si="1"/>
        <v>0</v>
      </c>
      <c r="G57" s="205"/>
      <c r="H57" s="207"/>
      <c r="I57" s="208">
        <f t="shared" si="2"/>
        <v>0</v>
      </c>
      <c r="J57" s="242">
        <f t="shared" si="0"/>
        <v>0</v>
      </c>
      <c r="K57" s="209"/>
      <c r="L57" s="225" t="e">
        <f t="shared" si="3"/>
        <v>#DIV/0!</v>
      </c>
      <c r="M57" s="210"/>
    </row>
    <row r="58" spans="1:13" ht="13.5" thickBot="1">
      <c r="A58" s="199"/>
      <c r="B58" s="200"/>
      <c r="C58" s="200"/>
      <c r="D58" s="200"/>
      <c r="E58" s="201"/>
      <c r="F58" s="202">
        <f t="shared" si="1"/>
        <v>0</v>
      </c>
      <c r="G58" s="199"/>
      <c r="H58" s="201"/>
      <c r="I58" s="202">
        <f t="shared" si="2"/>
        <v>0</v>
      </c>
      <c r="J58" s="227">
        <f t="shared" si="0"/>
        <v>0</v>
      </c>
      <c r="K58" s="203"/>
      <c r="L58" s="224" t="e">
        <f t="shared" si="3"/>
        <v>#DIV/0!</v>
      </c>
      <c r="M58" s="204"/>
    </row>
    <row r="59" spans="1:13" ht="13.5" thickBot="1">
      <c r="A59" s="205"/>
      <c r="B59" s="206"/>
      <c r="C59" s="206"/>
      <c r="D59" s="206"/>
      <c r="E59" s="207"/>
      <c r="F59" s="208">
        <f t="shared" si="1"/>
        <v>0</v>
      </c>
      <c r="G59" s="205"/>
      <c r="H59" s="207"/>
      <c r="I59" s="208">
        <f t="shared" si="2"/>
        <v>0</v>
      </c>
      <c r="J59" s="242">
        <f t="shared" si="0"/>
        <v>0</v>
      </c>
      <c r="K59" s="209"/>
      <c r="L59" s="225" t="e">
        <f t="shared" si="3"/>
        <v>#DIV/0!</v>
      </c>
      <c r="M59" s="250"/>
    </row>
    <row r="60" spans="1:13" ht="13.5" thickBot="1">
      <c r="A60" s="199"/>
      <c r="B60" s="200"/>
      <c r="C60" s="200"/>
      <c r="D60" s="200"/>
      <c r="E60" s="201"/>
      <c r="F60" s="202">
        <f t="shared" si="1"/>
        <v>0</v>
      </c>
      <c r="G60" s="199"/>
      <c r="H60" s="201"/>
      <c r="I60" s="202">
        <f t="shared" si="2"/>
        <v>0</v>
      </c>
      <c r="J60" s="227">
        <f t="shared" si="0"/>
        <v>0</v>
      </c>
      <c r="K60" s="203"/>
      <c r="L60" s="224" t="e">
        <f t="shared" si="3"/>
        <v>#DIV/0!</v>
      </c>
      <c r="M60" s="204"/>
    </row>
    <row r="61" spans="1:13" ht="13.5" thickBot="1">
      <c r="A61" s="211"/>
      <c r="B61" s="212"/>
      <c r="C61" s="212"/>
      <c r="D61" s="212"/>
      <c r="E61" s="212"/>
      <c r="F61" s="208">
        <f t="shared" si="1"/>
        <v>0</v>
      </c>
      <c r="G61" s="211"/>
      <c r="H61" s="212"/>
      <c r="I61" s="208">
        <f t="shared" si="2"/>
        <v>0</v>
      </c>
      <c r="J61" s="242">
        <f t="shared" si="0"/>
        <v>0</v>
      </c>
      <c r="K61" s="209"/>
      <c r="L61" s="225" t="e">
        <f t="shared" si="3"/>
        <v>#DIV/0!</v>
      </c>
      <c r="M61" s="210"/>
    </row>
    <row r="62" spans="1:13" ht="13.5" thickBot="1">
      <c r="A62" s="199"/>
      <c r="B62" s="200"/>
      <c r="C62" s="200"/>
      <c r="D62" s="200"/>
      <c r="E62" s="201"/>
      <c r="F62" s="202">
        <f t="shared" si="1"/>
        <v>0</v>
      </c>
      <c r="G62" s="199"/>
      <c r="H62" s="201"/>
      <c r="I62" s="202">
        <f t="shared" si="2"/>
        <v>0</v>
      </c>
      <c r="J62" s="227">
        <f t="shared" si="0"/>
        <v>0</v>
      </c>
      <c r="K62" s="203"/>
      <c r="L62" s="224" t="e">
        <f t="shared" si="3"/>
        <v>#DIV/0!</v>
      </c>
      <c r="M62" s="204"/>
    </row>
    <row r="63" spans="1:13" ht="13.5" thickBot="1">
      <c r="A63" s="205"/>
      <c r="B63" s="206"/>
      <c r="C63" s="206"/>
      <c r="D63" s="206"/>
      <c r="E63" s="207"/>
      <c r="F63" s="208">
        <f t="shared" si="1"/>
        <v>0</v>
      </c>
      <c r="G63" s="205"/>
      <c r="H63" s="207"/>
      <c r="I63" s="208">
        <f t="shared" si="2"/>
        <v>0</v>
      </c>
      <c r="J63" s="242">
        <f t="shared" si="0"/>
        <v>0</v>
      </c>
      <c r="K63" s="209"/>
      <c r="L63" s="225" t="e">
        <f t="shared" si="3"/>
        <v>#DIV/0!</v>
      </c>
      <c r="M63" s="210"/>
    </row>
    <row r="64" spans="1:13" ht="13.5" thickBot="1">
      <c r="A64" s="199"/>
      <c r="B64" s="200"/>
      <c r="C64" s="200"/>
      <c r="D64" s="200"/>
      <c r="E64" s="201"/>
      <c r="F64" s="202">
        <f t="shared" si="1"/>
        <v>0</v>
      </c>
      <c r="G64" s="199"/>
      <c r="H64" s="201"/>
      <c r="I64" s="202">
        <f t="shared" si="2"/>
        <v>0</v>
      </c>
      <c r="J64" s="227">
        <f t="shared" si="0"/>
        <v>0</v>
      </c>
      <c r="K64" s="203"/>
      <c r="L64" s="224" t="e">
        <f t="shared" si="3"/>
        <v>#DIV/0!</v>
      </c>
      <c r="M64" s="204"/>
    </row>
    <row r="65" spans="1:13" ht="13.5" thickBot="1">
      <c r="A65" s="205"/>
      <c r="B65" s="206"/>
      <c r="C65" s="206"/>
      <c r="D65" s="206"/>
      <c r="E65" s="207"/>
      <c r="F65" s="208">
        <f t="shared" si="1"/>
        <v>0</v>
      </c>
      <c r="G65" s="205"/>
      <c r="H65" s="207"/>
      <c r="I65" s="208">
        <f t="shared" si="2"/>
        <v>0</v>
      </c>
      <c r="J65" s="242">
        <f t="shared" si="0"/>
        <v>0</v>
      </c>
      <c r="K65" s="209"/>
      <c r="L65" s="225" t="e">
        <f t="shared" si="3"/>
        <v>#DIV/0!</v>
      </c>
      <c r="M65" s="210"/>
    </row>
    <row r="66" spans="1:13" ht="13.5" thickBot="1">
      <c r="A66" s="199"/>
      <c r="B66" s="200"/>
      <c r="C66" s="200"/>
      <c r="D66" s="200"/>
      <c r="E66" s="201"/>
      <c r="F66" s="202">
        <f t="shared" si="1"/>
        <v>0</v>
      </c>
      <c r="G66" s="199"/>
      <c r="H66" s="201"/>
      <c r="I66" s="202">
        <f t="shared" si="2"/>
        <v>0</v>
      </c>
      <c r="J66" s="227">
        <f t="shared" si="0"/>
        <v>0</v>
      </c>
      <c r="K66" s="203"/>
      <c r="L66" s="224" t="e">
        <f t="shared" si="3"/>
        <v>#DIV/0!</v>
      </c>
      <c r="M66" s="204"/>
    </row>
    <row r="67" spans="1:13" ht="13.5" thickBot="1">
      <c r="A67" s="205"/>
      <c r="B67" s="206"/>
      <c r="C67" s="206"/>
      <c r="D67" s="206"/>
      <c r="E67" s="207"/>
      <c r="F67" s="208">
        <f t="shared" si="1"/>
        <v>0</v>
      </c>
      <c r="G67" s="205"/>
      <c r="H67" s="207"/>
      <c r="I67" s="208">
        <f t="shared" si="2"/>
        <v>0</v>
      </c>
      <c r="J67" s="242">
        <f t="shared" si="0"/>
        <v>0</v>
      </c>
      <c r="K67" s="209"/>
      <c r="L67" s="225" t="e">
        <f t="shared" si="3"/>
        <v>#DIV/0!</v>
      </c>
      <c r="M67" s="210"/>
    </row>
    <row r="68" spans="1:13" ht="13.5" thickBot="1">
      <c r="A68" s="199"/>
      <c r="B68" s="200"/>
      <c r="C68" s="200"/>
      <c r="D68" s="200"/>
      <c r="E68" s="201"/>
      <c r="F68" s="202">
        <f t="shared" si="1"/>
        <v>0</v>
      </c>
      <c r="G68" s="199"/>
      <c r="H68" s="201"/>
      <c r="I68" s="202">
        <f t="shared" si="2"/>
        <v>0</v>
      </c>
      <c r="J68" s="227">
        <f t="shared" si="0"/>
        <v>0</v>
      </c>
      <c r="K68" s="203"/>
      <c r="L68" s="224" t="e">
        <f t="shared" si="3"/>
        <v>#DIV/0!</v>
      </c>
      <c r="M68" s="204"/>
    </row>
    <row r="69" spans="1:13" ht="13.5" thickBot="1">
      <c r="A69" s="211"/>
      <c r="B69" s="212"/>
      <c r="C69" s="212"/>
      <c r="D69" s="212"/>
      <c r="E69" s="212"/>
      <c r="F69" s="208">
        <f t="shared" si="1"/>
        <v>0</v>
      </c>
      <c r="G69" s="211"/>
      <c r="H69" s="212"/>
      <c r="I69" s="208">
        <f t="shared" si="2"/>
        <v>0</v>
      </c>
      <c r="J69" s="242">
        <f t="shared" si="0"/>
        <v>0</v>
      </c>
      <c r="K69" s="209"/>
      <c r="L69" s="225" t="e">
        <f t="shared" si="3"/>
        <v>#DIV/0!</v>
      </c>
      <c r="M69" s="210"/>
    </row>
    <row r="70" spans="1:13" ht="13.5" thickBot="1">
      <c r="A70" s="199"/>
      <c r="B70" s="200"/>
      <c r="C70" s="200"/>
      <c r="D70" s="200"/>
      <c r="E70" s="201"/>
      <c r="F70" s="202">
        <f t="shared" si="1"/>
        <v>0</v>
      </c>
      <c r="G70" s="199"/>
      <c r="H70" s="201"/>
      <c r="I70" s="202">
        <f t="shared" si="2"/>
        <v>0</v>
      </c>
      <c r="J70" s="227">
        <f t="shared" si="0"/>
        <v>0</v>
      </c>
      <c r="K70" s="203"/>
      <c r="L70" s="224" t="e">
        <f t="shared" si="3"/>
        <v>#DIV/0!</v>
      </c>
      <c r="M70" s="204"/>
    </row>
    <row r="71" spans="1:13" ht="13.5" thickBot="1">
      <c r="A71" s="205"/>
      <c r="B71" s="206"/>
      <c r="C71" s="206"/>
      <c r="D71" s="206"/>
      <c r="E71" s="207"/>
      <c r="F71" s="208">
        <f t="shared" si="1"/>
        <v>0</v>
      </c>
      <c r="G71" s="205"/>
      <c r="H71" s="207"/>
      <c r="I71" s="208">
        <f t="shared" si="2"/>
        <v>0</v>
      </c>
      <c r="J71" s="242">
        <f t="shared" si="0"/>
        <v>0</v>
      </c>
      <c r="K71" s="209"/>
      <c r="L71" s="225" t="e">
        <f t="shared" si="3"/>
        <v>#DIV/0!</v>
      </c>
      <c r="M71" s="210"/>
    </row>
    <row r="72" spans="1:13" ht="13.5" thickBot="1">
      <c r="A72" s="199"/>
      <c r="B72" s="200"/>
      <c r="C72" s="200"/>
      <c r="D72" s="200"/>
      <c r="E72" s="201"/>
      <c r="F72" s="202">
        <f t="shared" si="1"/>
        <v>0</v>
      </c>
      <c r="G72" s="199"/>
      <c r="H72" s="201"/>
      <c r="I72" s="202">
        <f t="shared" si="2"/>
        <v>0</v>
      </c>
      <c r="J72" s="227">
        <f t="shared" ref="J72:J135" si="4">IF(H72= "&lt;&gt;", J72, IF(C72="SHORT", (F72-I72)+K72, (I72-F72)+K72))</f>
        <v>0</v>
      </c>
      <c r="K72" s="203"/>
      <c r="L72" s="224" t="e">
        <f t="shared" si="3"/>
        <v>#DIV/0!</v>
      </c>
      <c r="M72" s="204"/>
    </row>
    <row r="73" spans="1:13" ht="13.5" thickBot="1">
      <c r="A73" s="205"/>
      <c r="B73" s="206"/>
      <c r="C73" s="206"/>
      <c r="D73" s="206"/>
      <c r="E73" s="207"/>
      <c r="F73" s="208">
        <f t="shared" ref="F73:F136" si="5">D73*E73</f>
        <v>0</v>
      </c>
      <c r="G73" s="205"/>
      <c r="H73" s="207"/>
      <c r="I73" s="208">
        <f t="shared" ref="I73:I136" si="6">H73*D73</f>
        <v>0</v>
      </c>
      <c r="J73" s="242">
        <f t="shared" si="4"/>
        <v>0</v>
      </c>
      <c r="K73" s="209"/>
      <c r="L73" s="225" t="e">
        <f t="shared" ref="L73:L136" si="7">IF(J73&gt;"0",-(J73/F73),(J73/F73))</f>
        <v>#DIV/0!</v>
      </c>
      <c r="M73" s="210"/>
    </row>
    <row r="74" spans="1:13" ht="13.5" thickBot="1">
      <c r="A74" s="199"/>
      <c r="B74" s="200"/>
      <c r="C74" s="200"/>
      <c r="D74" s="200"/>
      <c r="E74" s="201"/>
      <c r="F74" s="202">
        <f t="shared" si="5"/>
        <v>0</v>
      </c>
      <c r="G74" s="199"/>
      <c r="H74" s="201"/>
      <c r="I74" s="202">
        <f t="shared" si="6"/>
        <v>0</v>
      </c>
      <c r="J74" s="227">
        <f t="shared" si="4"/>
        <v>0</v>
      </c>
      <c r="K74" s="203"/>
      <c r="L74" s="224" t="e">
        <f t="shared" si="7"/>
        <v>#DIV/0!</v>
      </c>
      <c r="M74" s="204"/>
    </row>
    <row r="75" spans="1:13" ht="13.5" thickBot="1">
      <c r="A75" s="205"/>
      <c r="B75" s="206"/>
      <c r="C75" s="206"/>
      <c r="D75" s="206"/>
      <c r="E75" s="207"/>
      <c r="F75" s="208">
        <f t="shared" si="5"/>
        <v>0</v>
      </c>
      <c r="G75" s="205"/>
      <c r="H75" s="207"/>
      <c r="I75" s="208">
        <f t="shared" si="6"/>
        <v>0</v>
      </c>
      <c r="J75" s="242">
        <f t="shared" si="4"/>
        <v>0</v>
      </c>
      <c r="K75" s="209"/>
      <c r="L75" s="225" t="e">
        <f t="shared" si="7"/>
        <v>#DIV/0!</v>
      </c>
      <c r="M75" s="210"/>
    </row>
    <row r="76" spans="1:13" ht="13.5" thickBot="1">
      <c r="A76" s="199"/>
      <c r="B76" s="200"/>
      <c r="C76" s="200"/>
      <c r="D76" s="200"/>
      <c r="E76" s="201"/>
      <c r="F76" s="202">
        <f t="shared" si="5"/>
        <v>0</v>
      </c>
      <c r="G76" s="199"/>
      <c r="H76" s="201"/>
      <c r="I76" s="202">
        <f t="shared" si="6"/>
        <v>0</v>
      </c>
      <c r="J76" s="227">
        <f t="shared" si="4"/>
        <v>0</v>
      </c>
      <c r="K76" s="203"/>
      <c r="L76" s="224" t="e">
        <f t="shared" si="7"/>
        <v>#DIV/0!</v>
      </c>
      <c r="M76" s="204"/>
    </row>
    <row r="77" spans="1:13" ht="13.5" thickBot="1">
      <c r="A77" s="205"/>
      <c r="B77" s="206"/>
      <c r="C77" s="206"/>
      <c r="D77" s="206"/>
      <c r="E77" s="207"/>
      <c r="F77" s="208">
        <f t="shared" si="5"/>
        <v>0</v>
      </c>
      <c r="G77" s="205"/>
      <c r="H77" s="207"/>
      <c r="I77" s="208">
        <f t="shared" si="6"/>
        <v>0</v>
      </c>
      <c r="J77" s="242">
        <f t="shared" si="4"/>
        <v>0</v>
      </c>
      <c r="K77" s="209"/>
      <c r="L77" s="225" t="e">
        <f t="shared" si="7"/>
        <v>#DIV/0!</v>
      </c>
      <c r="M77" s="210"/>
    </row>
    <row r="78" spans="1:13" ht="13.5" thickBot="1">
      <c r="A78" s="199"/>
      <c r="B78" s="200"/>
      <c r="C78" s="200"/>
      <c r="D78" s="200"/>
      <c r="E78" s="201"/>
      <c r="F78" s="202">
        <f t="shared" si="5"/>
        <v>0</v>
      </c>
      <c r="G78" s="199"/>
      <c r="H78" s="201"/>
      <c r="I78" s="202">
        <f t="shared" si="6"/>
        <v>0</v>
      </c>
      <c r="J78" s="227">
        <f t="shared" si="4"/>
        <v>0</v>
      </c>
      <c r="K78" s="203"/>
      <c r="L78" s="224" t="e">
        <f t="shared" si="7"/>
        <v>#DIV/0!</v>
      </c>
      <c r="M78" s="204"/>
    </row>
    <row r="79" spans="1:13" ht="13.5" thickBot="1">
      <c r="A79" s="205"/>
      <c r="B79" s="206"/>
      <c r="C79" s="206"/>
      <c r="D79" s="206"/>
      <c r="E79" s="207"/>
      <c r="F79" s="208">
        <f t="shared" si="5"/>
        <v>0</v>
      </c>
      <c r="G79" s="205"/>
      <c r="H79" s="207"/>
      <c r="I79" s="208">
        <f t="shared" si="6"/>
        <v>0</v>
      </c>
      <c r="J79" s="242">
        <f t="shared" si="4"/>
        <v>0</v>
      </c>
      <c r="K79" s="209"/>
      <c r="L79" s="225" t="e">
        <f t="shared" si="7"/>
        <v>#DIV/0!</v>
      </c>
      <c r="M79" s="210"/>
    </row>
    <row r="80" spans="1:13" ht="13.5" thickBot="1">
      <c r="A80" s="199"/>
      <c r="B80" s="200"/>
      <c r="C80" s="200"/>
      <c r="D80" s="200"/>
      <c r="E80" s="201"/>
      <c r="F80" s="202">
        <f t="shared" si="5"/>
        <v>0</v>
      </c>
      <c r="G80" s="199"/>
      <c r="H80" s="201"/>
      <c r="I80" s="202">
        <f t="shared" si="6"/>
        <v>0</v>
      </c>
      <c r="J80" s="227">
        <f t="shared" si="4"/>
        <v>0</v>
      </c>
      <c r="K80" s="203"/>
      <c r="L80" s="224" t="e">
        <f t="shared" si="7"/>
        <v>#DIV/0!</v>
      </c>
      <c r="M80" s="204"/>
    </row>
    <row r="81" spans="1:13" ht="13.5" thickBot="1">
      <c r="A81" s="205"/>
      <c r="B81" s="206"/>
      <c r="C81" s="206"/>
      <c r="D81" s="206"/>
      <c r="E81" s="207"/>
      <c r="F81" s="208">
        <f t="shared" si="5"/>
        <v>0</v>
      </c>
      <c r="G81" s="205"/>
      <c r="H81" s="207"/>
      <c r="I81" s="208">
        <f t="shared" si="6"/>
        <v>0</v>
      </c>
      <c r="J81" s="242">
        <f t="shared" si="4"/>
        <v>0</v>
      </c>
      <c r="K81" s="209"/>
      <c r="L81" s="225" t="e">
        <f t="shared" si="7"/>
        <v>#DIV/0!</v>
      </c>
      <c r="M81" s="210"/>
    </row>
    <row r="82" spans="1:13" ht="13.5" thickBot="1">
      <c r="A82" s="199"/>
      <c r="B82" s="200"/>
      <c r="C82" s="200"/>
      <c r="D82" s="200"/>
      <c r="E82" s="201"/>
      <c r="F82" s="202">
        <f t="shared" si="5"/>
        <v>0</v>
      </c>
      <c r="G82" s="199"/>
      <c r="H82" s="201"/>
      <c r="I82" s="202">
        <f t="shared" si="6"/>
        <v>0</v>
      </c>
      <c r="J82" s="227">
        <f t="shared" si="4"/>
        <v>0</v>
      </c>
      <c r="K82" s="203"/>
      <c r="L82" s="224" t="e">
        <f t="shared" si="7"/>
        <v>#DIV/0!</v>
      </c>
      <c r="M82" s="204"/>
    </row>
    <row r="83" spans="1:13" ht="13.5" thickBot="1">
      <c r="A83" s="205"/>
      <c r="B83" s="206"/>
      <c r="C83" s="206"/>
      <c r="D83" s="206"/>
      <c r="E83" s="207"/>
      <c r="F83" s="208">
        <f t="shared" si="5"/>
        <v>0</v>
      </c>
      <c r="G83" s="205"/>
      <c r="H83" s="207"/>
      <c r="I83" s="208">
        <f t="shared" si="6"/>
        <v>0</v>
      </c>
      <c r="J83" s="242">
        <f t="shared" si="4"/>
        <v>0</v>
      </c>
      <c r="K83" s="209"/>
      <c r="L83" s="225" t="e">
        <f t="shared" si="7"/>
        <v>#DIV/0!</v>
      </c>
      <c r="M83" s="210"/>
    </row>
    <row r="84" spans="1:13" ht="13.5" thickBot="1">
      <c r="A84" s="199"/>
      <c r="B84" s="200"/>
      <c r="C84" s="200"/>
      <c r="D84" s="200"/>
      <c r="E84" s="201"/>
      <c r="F84" s="202">
        <f t="shared" si="5"/>
        <v>0</v>
      </c>
      <c r="G84" s="199"/>
      <c r="H84" s="201"/>
      <c r="I84" s="202">
        <f t="shared" si="6"/>
        <v>0</v>
      </c>
      <c r="J84" s="227">
        <f t="shared" si="4"/>
        <v>0</v>
      </c>
      <c r="K84" s="203"/>
      <c r="L84" s="224" t="e">
        <f t="shared" si="7"/>
        <v>#DIV/0!</v>
      </c>
      <c r="M84" s="204"/>
    </row>
    <row r="85" spans="1:13" ht="13.5" thickBot="1">
      <c r="A85" s="205"/>
      <c r="B85" s="206"/>
      <c r="C85" s="206"/>
      <c r="D85" s="206"/>
      <c r="E85" s="207"/>
      <c r="F85" s="208">
        <f t="shared" si="5"/>
        <v>0</v>
      </c>
      <c r="G85" s="205"/>
      <c r="H85" s="207"/>
      <c r="I85" s="208">
        <f t="shared" si="6"/>
        <v>0</v>
      </c>
      <c r="J85" s="242">
        <f t="shared" si="4"/>
        <v>0</v>
      </c>
      <c r="K85" s="209"/>
      <c r="L85" s="225" t="e">
        <f t="shared" si="7"/>
        <v>#DIV/0!</v>
      </c>
      <c r="M85" s="210"/>
    </row>
    <row r="86" spans="1:13" ht="13.5" thickBot="1">
      <c r="A86" s="199"/>
      <c r="B86" s="200"/>
      <c r="C86" s="200"/>
      <c r="D86" s="200"/>
      <c r="E86" s="201"/>
      <c r="F86" s="202">
        <f t="shared" si="5"/>
        <v>0</v>
      </c>
      <c r="G86" s="199"/>
      <c r="H86" s="201"/>
      <c r="I86" s="202">
        <f t="shared" si="6"/>
        <v>0</v>
      </c>
      <c r="J86" s="227">
        <f t="shared" si="4"/>
        <v>0</v>
      </c>
      <c r="K86" s="203"/>
      <c r="L86" s="224" t="e">
        <f t="shared" si="7"/>
        <v>#DIV/0!</v>
      </c>
      <c r="M86" s="204"/>
    </row>
    <row r="87" spans="1:13" ht="13.5" thickBot="1">
      <c r="A87" s="205"/>
      <c r="B87" s="206"/>
      <c r="C87" s="206"/>
      <c r="D87" s="206"/>
      <c r="E87" s="207"/>
      <c r="F87" s="208">
        <f t="shared" si="5"/>
        <v>0</v>
      </c>
      <c r="G87" s="205"/>
      <c r="H87" s="207"/>
      <c r="I87" s="208">
        <f t="shared" si="6"/>
        <v>0</v>
      </c>
      <c r="J87" s="242">
        <f t="shared" si="4"/>
        <v>0</v>
      </c>
      <c r="K87" s="209"/>
      <c r="L87" s="225" t="e">
        <f t="shared" si="7"/>
        <v>#DIV/0!</v>
      </c>
      <c r="M87" s="210"/>
    </row>
    <row r="88" spans="1:13" ht="13.5" thickBot="1">
      <c r="A88" s="199"/>
      <c r="B88" s="200"/>
      <c r="C88" s="200"/>
      <c r="D88" s="200"/>
      <c r="E88" s="201"/>
      <c r="F88" s="202">
        <f t="shared" si="5"/>
        <v>0</v>
      </c>
      <c r="G88" s="199"/>
      <c r="H88" s="201"/>
      <c r="I88" s="202">
        <f t="shared" si="6"/>
        <v>0</v>
      </c>
      <c r="J88" s="227">
        <f t="shared" si="4"/>
        <v>0</v>
      </c>
      <c r="K88" s="203"/>
      <c r="L88" s="224" t="e">
        <f t="shared" si="7"/>
        <v>#DIV/0!</v>
      </c>
      <c r="M88" s="204"/>
    </row>
    <row r="89" spans="1:13" ht="13.5" thickBot="1">
      <c r="A89" s="205"/>
      <c r="B89" s="206"/>
      <c r="C89" s="206"/>
      <c r="D89" s="206"/>
      <c r="E89" s="207"/>
      <c r="F89" s="208">
        <f t="shared" si="5"/>
        <v>0</v>
      </c>
      <c r="G89" s="205"/>
      <c r="H89" s="207"/>
      <c r="I89" s="208">
        <f t="shared" si="6"/>
        <v>0</v>
      </c>
      <c r="J89" s="242">
        <f t="shared" si="4"/>
        <v>0</v>
      </c>
      <c r="K89" s="209"/>
      <c r="L89" s="225" t="e">
        <f t="shared" si="7"/>
        <v>#DIV/0!</v>
      </c>
      <c r="M89" s="210"/>
    </row>
    <row r="90" spans="1:13" ht="13.5" thickBot="1">
      <c r="A90" s="199"/>
      <c r="B90" s="200"/>
      <c r="C90" s="200"/>
      <c r="D90" s="200"/>
      <c r="E90" s="201"/>
      <c r="F90" s="202">
        <f t="shared" si="5"/>
        <v>0</v>
      </c>
      <c r="G90" s="199"/>
      <c r="H90" s="201"/>
      <c r="I90" s="202">
        <f t="shared" si="6"/>
        <v>0</v>
      </c>
      <c r="J90" s="227">
        <f t="shared" si="4"/>
        <v>0</v>
      </c>
      <c r="K90" s="203"/>
      <c r="L90" s="224" t="e">
        <f t="shared" si="7"/>
        <v>#DIV/0!</v>
      </c>
      <c r="M90" s="204"/>
    </row>
    <row r="91" spans="1:13" ht="13.5" thickBot="1">
      <c r="A91" s="205"/>
      <c r="B91" s="206"/>
      <c r="C91" s="206"/>
      <c r="D91" s="206"/>
      <c r="E91" s="207"/>
      <c r="F91" s="208">
        <f t="shared" si="5"/>
        <v>0</v>
      </c>
      <c r="G91" s="205"/>
      <c r="H91" s="207"/>
      <c r="I91" s="208">
        <f t="shared" si="6"/>
        <v>0</v>
      </c>
      <c r="J91" s="242">
        <f t="shared" si="4"/>
        <v>0</v>
      </c>
      <c r="K91" s="209"/>
      <c r="L91" s="225" t="e">
        <f t="shared" si="7"/>
        <v>#DIV/0!</v>
      </c>
      <c r="M91" s="210"/>
    </row>
    <row r="92" spans="1:13" ht="13.5" thickBot="1">
      <c r="A92" s="199"/>
      <c r="B92" s="200"/>
      <c r="C92" s="200"/>
      <c r="D92" s="200"/>
      <c r="E92" s="201"/>
      <c r="F92" s="202">
        <f t="shared" si="5"/>
        <v>0</v>
      </c>
      <c r="G92" s="199"/>
      <c r="H92" s="201"/>
      <c r="I92" s="202">
        <f t="shared" si="6"/>
        <v>0</v>
      </c>
      <c r="J92" s="227">
        <f t="shared" si="4"/>
        <v>0</v>
      </c>
      <c r="K92" s="203"/>
      <c r="L92" s="224" t="e">
        <f t="shared" si="7"/>
        <v>#DIV/0!</v>
      </c>
      <c r="M92" s="204"/>
    </row>
    <row r="93" spans="1:13" ht="13.5" thickBot="1">
      <c r="A93" s="211"/>
      <c r="B93" s="212"/>
      <c r="C93" s="212"/>
      <c r="D93" s="212"/>
      <c r="E93" s="212"/>
      <c r="F93" s="208">
        <f t="shared" si="5"/>
        <v>0</v>
      </c>
      <c r="G93" s="211"/>
      <c r="H93" s="212"/>
      <c r="I93" s="208">
        <f t="shared" si="6"/>
        <v>0</v>
      </c>
      <c r="J93" s="242">
        <f t="shared" si="4"/>
        <v>0</v>
      </c>
      <c r="K93" s="209"/>
      <c r="L93" s="225" t="e">
        <f t="shared" si="7"/>
        <v>#DIV/0!</v>
      </c>
      <c r="M93" s="210"/>
    </row>
    <row r="94" spans="1:13" ht="13.5" thickBot="1">
      <c r="A94" s="199"/>
      <c r="B94" s="200"/>
      <c r="C94" s="200"/>
      <c r="D94" s="200"/>
      <c r="E94" s="201"/>
      <c r="F94" s="202">
        <f t="shared" si="5"/>
        <v>0</v>
      </c>
      <c r="G94" s="199"/>
      <c r="H94" s="201"/>
      <c r="I94" s="202">
        <f t="shared" si="6"/>
        <v>0</v>
      </c>
      <c r="J94" s="227">
        <f t="shared" si="4"/>
        <v>0</v>
      </c>
      <c r="K94" s="203"/>
      <c r="L94" s="224" t="e">
        <f t="shared" si="7"/>
        <v>#DIV/0!</v>
      </c>
      <c r="M94" s="204"/>
    </row>
    <row r="95" spans="1:13" ht="13.5" thickBot="1">
      <c r="A95" s="205"/>
      <c r="B95" s="206"/>
      <c r="C95" s="206"/>
      <c r="D95" s="206"/>
      <c r="E95" s="207"/>
      <c r="F95" s="208">
        <f t="shared" si="5"/>
        <v>0</v>
      </c>
      <c r="G95" s="205"/>
      <c r="H95" s="207"/>
      <c r="I95" s="208">
        <f t="shared" si="6"/>
        <v>0</v>
      </c>
      <c r="J95" s="242">
        <f t="shared" si="4"/>
        <v>0</v>
      </c>
      <c r="K95" s="209"/>
      <c r="L95" s="225" t="e">
        <f t="shared" si="7"/>
        <v>#DIV/0!</v>
      </c>
      <c r="M95" s="210"/>
    </row>
    <row r="96" spans="1:13" ht="13.5" thickBot="1">
      <c r="A96" s="199"/>
      <c r="B96" s="200"/>
      <c r="C96" s="200"/>
      <c r="D96" s="200"/>
      <c r="E96" s="201"/>
      <c r="F96" s="202">
        <f t="shared" si="5"/>
        <v>0</v>
      </c>
      <c r="G96" s="199"/>
      <c r="H96" s="201"/>
      <c r="I96" s="202">
        <f t="shared" si="6"/>
        <v>0</v>
      </c>
      <c r="J96" s="227">
        <f t="shared" si="4"/>
        <v>0</v>
      </c>
      <c r="K96" s="203"/>
      <c r="L96" s="224" t="e">
        <f t="shared" si="7"/>
        <v>#DIV/0!</v>
      </c>
      <c r="M96" s="204"/>
    </row>
    <row r="97" spans="1:13" ht="13.5" thickBot="1">
      <c r="A97" s="205"/>
      <c r="B97" s="206"/>
      <c r="C97" s="206"/>
      <c r="D97" s="206"/>
      <c r="E97" s="207"/>
      <c r="F97" s="208">
        <f t="shared" si="5"/>
        <v>0</v>
      </c>
      <c r="G97" s="205"/>
      <c r="H97" s="207"/>
      <c r="I97" s="208">
        <f t="shared" si="6"/>
        <v>0</v>
      </c>
      <c r="J97" s="242">
        <f t="shared" si="4"/>
        <v>0</v>
      </c>
      <c r="K97" s="209"/>
      <c r="L97" s="225" t="e">
        <f t="shared" si="7"/>
        <v>#DIV/0!</v>
      </c>
      <c r="M97" s="210"/>
    </row>
    <row r="98" spans="1:13" ht="13.5" thickBot="1">
      <c r="A98" s="199"/>
      <c r="B98" s="200"/>
      <c r="C98" s="200"/>
      <c r="D98" s="200"/>
      <c r="E98" s="201"/>
      <c r="F98" s="202">
        <f t="shared" si="5"/>
        <v>0</v>
      </c>
      <c r="G98" s="199"/>
      <c r="H98" s="201"/>
      <c r="I98" s="202">
        <f t="shared" si="6"/>
        <v>0</v>
      </c>
      <c r="J98" s="227">
        <f t="shared" si="4"/>
        <v>0</v>
      </c>
      <c r="K98" s="203"/>
      <c r="L98" s="224" t="e">
        <f t="shared" si="7"/>
        <v>#DIV/0!</v>
      </c>
      <c r="M98" s="204"/>
    </row>
    <row r="99" spans="1:13" ht="13.5" thickBot="1">
      <c r="A99" s="205"/>
      <c r="B99" s="206"/>
      <c r="C99" s="206"/>
      <c r="D99" s="206"/>
      <c r="E99" s="207"/>
      <c r="F99" s="208">
        <f t="shared" si="5"/>
        <v>0</v>
      </c>
      <c r="G99" s="205"/>
      <c r="H99" s="207"/>
      <c r="I99" s="208">
        <f t="shared" si="6"/>
        <v>0</v>
      </c>
      <c r="J99" s="242">
        <f t="shared" si="4"/>
        <v>0</v>
      </c>
      <c r="K99" s="209"/>
      <c r="L99" s="225" t="e">
        <f t="shared" si="7"/>
        <v>#DIV/0!</v>
      </c>
      <c r="M99" s="210"/>
    </row>
    <row r="100" spans="1:13" ht="13.5" thickBot="1">
      <c r="A100" s="199"/>
      <c r="B100" s="200"/>
      <c r="C100" s="200"/>
      <c r="D100" s="200"/>
      <c r="E100" s="201"/>
      <c r="F100" s="202">
        <f t="shared" si="5"/>
        <v>0</v>
      </c>
      <c r="G100" s="199"/>
      <c r="H100" s="201"/>
      <c r="I100" s="202">
        <f t="shared" si="6"/>
        <v>0</v>
      </c>
      <c r="J100" s="227">
        <f t="shared" si="4"/>
        <v>0</v>
      </c>
      <c r="K100" s="203"/>
      <c r="L100" s="224" t="e">
        <f t="shared" si="7"/>
        <v>#DIV/0!</v>
      </c>
      <c r="M100" s="204"/>
    </row>
    <row r="101" spans="1:13" ht="13.5" thickBot="1">
      <c r="A101" s="211"/>
      <c r="B101" s="212"/>
      <c r="C101" s="212"/>
      <c r="D101" s="212"/>
      <c r="E101" s="212"/>
      <c r="F101" s="208">
        <f t="shared" si="5"/>
        <v>0</v>
      </c>
      <c r="G101" s="211"/>
      <c r="H101" s="212"/>
      <c r="I101" s="208">
        <f t="shared" si="6"/>
        <v>0</v>
      </c>
      <c r="J101" s="242">
        <f t="shared" si="4"/>
        <v>0</v>
      </c>
      <c r="K101" s="209"/>
      <c r="L101" s="225" t="e">
        <f t="shared" si="7"/>
        <v>#DIV/0!</v>
      </c>
      <c r="M101" s="210"/>
    </row>
    <row r="102" spans="1:13" ht="13.5" thickBot="1">
      <c r="A102" s="199"/>
      <c r="B102" s="200"/>
      <c r="C102" s="200"/>
      <c r="D102" s="200"/>
      <c r="E102" s="201"/>
      <c r="F102" s="202">
        <f t="shared" si="5"/>
        <v>0</v>
      </c>
      <c r="G102" s="199"/>
      <c r="H102" s="201"/>
      <c r="I102" s="202">
        <f t="shared" si="6"/>
        <v>0</v>
      </c>
      <c r="J102" s="227">
        <f t="shared" si="4"/>
        <v>0</v>
      </c>
      <c r="K102" s="203"/>
      <c r="L102" s="224" t="e">
        <f t="shared" si="7"/>
        <v>#DIV/0!</v>
      </c>
      <c r="M102" s="204"/>
    </row>
    <row r="103" spans="1:13" ht="13.5" thickBot="1">
      <c r="A103" s="205"/>
      <c r="B103" s="206"/>
      <c r="C103" s="206"/>
      <c r="D103" s="206"/>
      <c r="E103" s="207"/>
      <c r="F103" s="208">
        <f t="shared" si="5"/>
        <v>0</v>
      </c>
      <c r="G103" s="205"/>
      <c r="H103" s="207"/>
      <c r="I103" s="208">
        <f t="shared" si="6"/>
        <v>0</v>
      </c>
      <c r="J103" s="242">
        <f t="shared" si="4"/>
        <v>0</v>
      </c>
      <c r="K103" s="209"/>
      <c r="L103" s="225" t="e">
        <f t="shared" si="7"/>
        <v>#DIV/0!</v>
      </c>
      <c r="M103" s="210"/>
    </row>
    <row r="104" spans="1:13" ht="13.5" thickBot="1">
      <c r="A104" s="199"/>
      <c r="B104" s="200"/>
      <c r="C104" s="200"/>
      <c r="D104" s="200"/>
      <c r="E104" s="201"/>
      <c r="F104" s="202">
        <f t="shared" si="5"/>
        <v>0</v>
      </c>
      <c r="G104" s="199"/>
      <c r="H104" s="201"/>
      <c r="I104" s="202">
        <f t="shared" si="6"/>
        <v>0</v>
      </c>
      <c r="J104" s="227">
        <f t="shared" si="4"/>
        <v>0</v>
      </c>
      <c r="K104" s="203"/>
      <c r="L104" s="224" t="e">
        <f t="shared" si="7"/>
        <v>#DIV/0!</v>
      </c>
      <c r="M104" s="204"/>
    </row>
    <row r="105" spans="1:13" ht="13.5" thickBot="1">
      <c r="A105" s="205"/>
      <c r="B105" s="206"/>
      <c r="C105" s="206"/>
      <c r="D105" s="206"/>
      <c r="E105" s="207"/>
      <c r="F105" s="208">
        <f t="shared" si="5"/>
        <v>0</v>
      </c>
      <c r="G105" s="205"/>
      <c r="H105" s="207"/>
      <c r="I105" s="208">
        <f t="shared" si="6"/>
        <v>0</v>
      </c>
      <c r="J105" s="242">
        <f t="shared" si="4"/>
        <v>0</v>
      </c>
      <c r="K105" s="209"/>
      <c r="L105" s="225" t="e">
        <f t="shared" si="7"/>
        <v>#DIV/0!</v>
      </c>
      <c r="M105" s="210"/>
    </row>
    <row r="106" spans="1:13" ht="13.5" thickBot="1">
      <c r="A106" s="199"/>
      <c r="B106" s="200"/>
      <c r="C106" s="200"/>
      <c r="D106" s="200"/>
      <c r="E106" s="201"/>
      <c r="F106" s="202">
        <f t="shared" si="5"/>
        <v>0</v>
      </c>
      <c r="G106" s="199"/>
      <c r="H106" s="201"/>
      <c r="I106" s="202">
        <f t="shared" si="6"/>
        <v>0</v>
      </c>
      <c r="J106" s="227">
        <f t="shared" si="4"/>
        <v>0</v>
      </c>
      <c r="K106" s="203"/>
      <c r="L106" s="224" t="e">
        <f t="shared" si="7"/>
        <v>#DIV/0!</v>
      </c>
      <c r="M106" s="204"/>
    </row>
    <row r="107" spans="1:13" ht="13.5" thickBot="1">
      <c r="A107" s="205"/>
      <c r="B107" s="206"/>
      <c r="C107" s="206"/>
      <c r="D107" s="206"/>
      <c r="E107" s="207"/>
      <c r="F107" s="208">
        <f t="shared" si="5"/>
        <v>0</v>
      </c>
      <c r="G107" s="205"/>
      <c r="H107" s="207"/>
      <c r="I107" s="208">
        <f t="shared" si="6"/>
        <v>0</v>
      </c>
      <c r="J107" s="242">
        <f t="shared" si="4"/>
        <v>0</v>
      </c>
      <c r="K107" s="209"/>
      <c r="L107" s="225" t="e">
        <f t="shared" si="7"/>
        <v>#DIV/0!</v>
      </c>
      <c r="M107" s="210"/>
    </row>
    <row r="108" spans="1:13" ht="13.5" thickBot="1">
      <c r="A108" s="199"/>
      <c r="B108" s="200"/>
      <c r="C108" s="200"/>
      <c r="D108" s="200"/>
      <c r="E108" s="201"/>
      <c r="F108" s="202">
        <f t="shared" si="5"/>
        <v>0</v>
      </c>
      <c r="G108" s="199"/>
      <c r="H108" s="201"/>
      <c r="I108" s="202">
        <f t="shared" si="6"/>
        <v>0</v>
      </c>
      <c r="J108" s="227">
        <f t="shared" si="4"/>
        <v>0</v>
      </c>
      <c r="K108" s="203"/>
      <c r="L108" s="224" t="e">
        <f t="shared" si="7"/>
        <v>#DIV/0!</v>
      </c>
      <c r="M108" s="204"/>
    </row>
    <row r="109" spans="1:13" ht="13.5" thickBot="1">
      <c r="A109" s="205"/>
      <c r="B109" s="206"/>
      <c r="C109" s="206"/>
      <c r="D109" s="206"/>
      <c r="E109" s="207"/>
      <c r="F109" s="208">
        <f t="shared" si="5"/>
        <v>0</v>
      </c>
      <c r="G109" s="205"/>
      <c r="H109" s="207"/>
      <c r="I109" s="208">
        <f t="shared" si="6"/>
        <v>0</v>
      </c>
      <c r="J109" s="242">
        <f t="shared" si="4"/>
        <v>0</v>
      </c>
      <c r="K109" s="209"/>
      <c r="L109" s="225" t="e">
        <f t="shared" si="7"/>
        <v>#DIV/0!</v>
      </c>
      <c r="M109" s="210"/>
    </row>
    <row r="110" spans="1:13" ht="13.5" thickBot="1">
      <c r="A110" s="199"/>
      <c r="B110" s="200"/>
      <c r="C110" s="200"/>
      <c r="D110" s="200"/>
      <c r="E110" s="201"/>
      <c r="F110" s="202">
        <f t="shared" si="5"/>
        <v>0</v>
      </c>
      <c r="G110" s="199"/>
      <c r="H110" s="201"/>
      <c r="I110" s="202">
        <f t="shared" si="6"/>
        <v>0</v>
      </c>
      <c r="J110" s="227">
        <f t="shared" si="4"/>
        <v>0</v>
      </c>
      <c r="K110" s="203"/>
      <c r="L110" s="224" t="e">
        <f t="shared" si="7"/>
        <v>#DIV/0!</v>
      </c>
      <c r="M110" s="204"/>
    </row>
    <row r="111" spans="1:13" ht="13.5" thickBot="1">
      <c r="A111" s="205"/>
      <c r="B111" s="206"/>
      <c r="C111" s="206"/>
      <c r="D111" s="206"/>
      <c r="E111" s="207"/>
      <c r="F111" s="208">
        <f t="shared" si="5"/>
        <v>0</v>
      </c>
      <c r="G111" s="205"/>
      <c r="H111" s="207"/>
      <c r="I111" s="208">
        <f t="shared" si="6"/>
        <v>0</v>
      </c>
      <c r="J111" s="242">
        <f t="shared" si="4"/>
        <v>0</v>
      </c>
      <c r="K111" s="209"/>
      <c r="L111" s="225" t="e">
        <f t="shared" si="7"/>
        <v>#DIV/0!</v>
      </c>
      <c r="M111" s="210"/>
    </row>
    <row r="112" spans="1:13" ht="13.5" thickBot="1">
      <c r="A112" s="199"/>
      <c r="B112" s="200"/>
      <c r="C112" s="200"/>
      <c r="D112" s="200"/>
      <c r="E112" s="201"/>
      <c r="F112" s="202">
        <f t="shared" si="5"/>
        <v>0</v>
      </c>
      <c r="G112" s="199"/>
      <c r="H112" s="201"/>
      <c r="I112" s="202">
        <f t="shared" si="6"/>
        <v>0</v>
      </c>
      <c r="J112" s="227">
        <f t="shared" si="4"/>
        <v>0</v>
      </c>
      <c r="K112" s="203"/>
      <c r="L112" s="224" t="e">
        <f t="shared" si="7"/>
        <v>#DIV/0!</v>
      </c>
      <c r="M112" s="204"/>
    </row>
    <row r="113" spans="1:13" ht="13.5" thickBot="1">
      <c r="A113" s="205"/>
      <c r="B113" s="206"/>
      <c r="C113" s="206"/>
      <c r="D113" s="206"/>
      <c r="E113" s="207"/>
      <c r="F113" s="208">
        <f t="shared" si="5"/>
        <v>0</v>
      </c>
      <c r="G113" s="205"/>
      <c r="H113" s="207"/>
      <c r="I113" s="208">
        <f t="shared" si="6"/>
        <v>0</v>
      </c>
      <c r="J113" s="242">
        <f t="shared" si="4"/>
        <v>0</v>
      </c>
      <c r="K113" s="209"/>
      <c r="L113" s="225" t="e">
        <f t="shared" si="7"/>
        <v>#DIV/0!</v>
      </c>
      <c r="M113" s="210"/>
    </row>
    <row r="114" spans="1:13" ht="13.5" thickBot="1">
      <c r="A114" s="199"/>
      <c r="B114" s="200"/>
      <c r="C114" s="200"/>
      <c r="D114" s="200"/>
      <c r="E114" s="201"/>
      <c r="F114" s="202">
        <f t="shared" si="5"/>
        <v>0</v>
      </c>
      <c r="G114" s="199"/>
      <c r="H114" s="201"/>
      <c r="I114" s="202">
        <f t="shared" si="6"/>
        <v>0</v>
      </c>
      <c r="J114" s="227">
        <f t="shared" si="4"/>
        <v>0</v>
      </c>
      <c r="K114" s="203"/>
      <c r="L114" s="224" t="e">
        <f t="shared" si="7"/>
        <v>#DIV/0!</v>
      </c>
      <c r="M114" s="204"/>
    </row>
    <row r="115" spans="1:13" ht="13.5" thickBot="1">
      <c r="A115" s="205"/>
      <c r="B115" s="206"/>
      <c r="C115" s="206"/>
      <c r="D115" s="206"/>
      <c r="E115" s="207"/>
      <c r="F115" s="208">
        <f t="shared" si="5"/>
        <v>0</v>
      </c>
      <c r="G115" s="205"/>
      <c r="H115" s="207"/>
      <c r="I115" s="208">
        <f t="shared" si="6"/>
        <v>0</v>
      </c>
      <c r="J115" s="242">
        <f t="shared" si="4"/>
        <v>0</v>
      </c>
      <c r="K115" s="209"/>
      <c r="L115" s="225" t="e">
        <f t="shared" si="7"/>
        <v>#DIV/0!</v>
      </c>
      <c r="M115" s="210"/>
    </row>
    <row r="116" spans="1:13" ht="13.5" thickBot="1">
      <c r="A116" s="199"/>
      <c r="B116" s="200"/>
      <c r="C116" s="200"/>
      <c r="D116" s="200"/>
      <c r="E116" s="201"/>
      <c r="F116" s="202">
        <f t="shared" si="5"/>
        <v>0</v>
      </c>
      <c r="G116" s="199"/>
      <c r="H116" s="201"/>
      <c r="I116" s="202">
        <f t="shared" si="6"/>
        <v>0</v>
      </c>
      <c r="J116" s="227">
        <f t="shared" si="4"/>
        <v>0</v>
      </c>
      <c r="K116" s="203"/>
      <c r="L116" s="224" t="e">
        <f t="shared" si="7"/>
        <v>#DIV/0!</v>
      </c>
      <c r="M116" s="204"/>
    </row>
    <row r="117" spans="1:13" ht="13.5" thickBot="1">
      <c r="A117" s="205"/>
      <c r="B117" s="206"/>
      <c r="C117" s="206"/>
      <c r="D117" s="206"/>
      <c r="E117" s="207"/>
      <c r="F117" s="208">
        <f t="shared" si="5"/>
        <v>0</v>
      </c>
      <c r="G117" s="205"/>
      <c r="H117" s="207"/>
      <c r="I117" s="208">
        <f t="shared" si="6"/>
        <v>0</v>
      </c>
      <c r="J117" s="242">
        <f t="shared" si="4"/>
        <v>0</v>
      </c>
      <c r="K117" s="209"/>
      <c r="L117" s="225" t="e">
        <f t="shared" si="7"/>
        <v>#DIV/0!</v>
      </c>
      <c r="M117" s="210"/>
    </row>
    <row r="118" spans="1:13" ht="13.5" thickBot="1">
      <c r="A118" s="199"/>
      <c r="B118" s="200"/>
      <c r="C118" s="200"/>
      <c r="D118" s="200"/>
      <c r="E118" s="201"/>
      <c r="F118" s="202">
        <f t="shared" si="5"/>
        <v>0</v>
      </c>
      <c r="G118" s="199"/>
      <c r="H118" s="201"/>
      <c r="I118" s="202">
        <f t="shared" si="6"/>
        <v>0</v>
      </c>
      <c r="J118" s="227">
        <f t="shared" si="4"/>
        <v>0</v>
      </c>
      <c r="K118" s="203"/>
      <c r="L118" s="224" t="e">
        <f t="shared" si="7"/>
        <v>#DIV/0!</v>
      </c>
      <c r="M118" s="204"/>
    </row>
    <row r="119" spans="1:13" ht="13.5" thickBot="1">
      <c r="A119" s="205"/>
      <c r="B119" s="206"/>
      <c r="C119" s="206"/>
      <c r="D119" s="206"/>
      <c r="E119" s="207"/>
      <c r="F119" s="208">
        <f t="shared" si="5"/>
        <v>0</v>
      </c>
      <c r="G119" s="205"/>
      <c r="H119" s="207"/>
      <c r="I119" s="208">
        <f t="shared" si="6"/>
        <v>0</v>
      </c>
      <c r="J119" s="242">
        <f t="shared" si="4"/>
        <v>0</v>
      </c>
      <c r="K119" s="209"/>
      <c r="L119" s="225" t="e">
        <f t="shared" si="7"/>
        <v>#DIV/0!</v>
      </c>
      <c r="M119" s="210"/>
    </row>
    <row r="120" spans="1:13" ht="13.5" thickBot="1">
      <c r="A120" s="199"/>
      <c r="B120" s="200"/>
      <c r="C120" s="200"/>
      <c r="D120" s="200"/>
      <c r="E120" s="201"/>
      <c r="F120" s="202">
        <f t="shared" si="5"/>
        <v>0</v>
      </c>
      <c r="G120" s="199"/>
      <c r="H120" s="201"/>
      <c r="I120" s="202">
        <f t="shared" si="6"/>
        <v>0</v>
      </c>
      <c r="J120" s="227">
        <f t="shared" si="4"/>
        <v>0</v>
      </c>
      <c r="K120" s="203"/>
      <c r="L120" s="224" t="e">
        <f t="shared" si="7"/>
        <v>#DIV/0!</v>
      </c>
      <c r="M120" s="204"/>
    </row>
    <row r="121" spans="1:13" ht="13.5" thickBot="1">
      <c r="A121" s="205"/>
      <c r="B121" s="206"/>
      <c r="C121" s="206"/>
      <c r="D121" s="206"/>
      <c r="E121" s="207"/>
      <c r="F121" s="208">
        <f t="shared" si="5"/>
        <v>0</v>
      </c>
      <c r="G121" s="205"/>
      <c r="H121" s="207"/>
      <c r="I121" s="208">
        <f t="shared" si="6"/>
        <v>0</v>
      </c>
      <c r="J121" s="242">
        <f t="shared" si="4"/>
        <v>0</v>
      </c>
      <c r="K121" s="209"/>
      <c r="L121" s="225" t="e">
        <f t="shared" si="7"/>
        <v>#DIV/0!</v>
      </c>
      <c r="M121" s="210"/>
    </row>
    <row r="122" spans="1:13" ht="13.5" thickBot="1">
      <c r="A122" s="199"/>
      <c r="B122" s="200"/>
      <c r="C122" s="200"/>
      <c r="D122" s="200"/>
      <c r="E122" s="201"/>
      <c r="F122" s="202">
        <f t="shared" si="5"/>
        <v>0</v>
      </c>
      <c r="G122" s="199"/>
      <c r="H122" s="201"/>
      <c r="I122" s="202">
        <f t="shared" si="6"/>
        <v>0</v>
      </c>
      <c r="J122" s="227">
        <f t="shared" si="4"/>
        <v>0</v>
      </c>
      <c r="K122" s="203"/>
      <c r="L122" s="224" t="e">
        <f t="shared" si="7"/>
        <v>#DIV/0!</v>
      </c>
      <c r="M122" s="204"/>
    </row>
    <row r="123" spans="1:13" ht="13.5" thickBot="1">
      <c r="A123" s="205"/>
      <c r="B123" s="206"/>
      <c r="C123" s="206"/>
      <c r="D123" s="206"/>
      <c r="E123" s="207"/>
      <c r="F123" s="208">
        <f t="shared" si="5"/>
        <v>0</v>
      </c>
      <c r="G123" s="205"/>
      <c r="H123" s="207"/>
      <c r="I123" s="208">
        <f t="shared" si="6"/>
        <v>0</v>
      </c>
      <c r="J123" s="242">
        <f t="shared" si="4"/>
        <v>0</v>
      </c>
      <c r="K123" s="209"/>
      <c r="L123" s="225" t="e">
        <f t="shared" si="7"/>
        <v>#DIV/0!</v>
      </c>
      <c r="M123" s="210"/>
    </row>
    <row r="124" spans="1:13" ht="13.5" thickBot="1">
      <c r="A124" s="199"/>
      <c r="B124" s="200"/>
      <c r="C124" s="200"/>
      <c r="D124" s="200"/>
      <c r="E124" s="201"/>
      <c r="F124" s="202">
        <f t="shared" si="5"/>
        <v>0</v>
      </c>
      <c r="G124" s="199"/>
      <c r="H124" s="201"/>
      <c r="I124" s="202">
        <f t="shared" si="6"/>
        <v>0</v>
      </c>
      <c r="J124" s="227">
        <f t="shared" si="4"/>
        <v>0</v>
      </c>
      <c r="K124" s="203"/>
      <c r="L124" s="224" t="e">
        <f t="shared" si="7"/>
        <v>#DIV/0!</v>
      </c>
      <c r="M124" s="204"/>
    </row>
    <row r="125" spans="1:13" ht="13.5" thickBot="1">
      <c r="A125" s="211"/>
      <c r="B125" s="212"/>
      <c r="C125" s="212"/>
      <c r="D125" s="212"/>
      <c r="E125" s="212"/>
      <c r="F125" s="208">
        <f t="shared" si="5"/>
        <v>0</v>
      </c>
      <c r="G125" s="211"/>
      <c r="H125" s="212"/>
      <c r="I125" s="208">
        <f t="shared" si="6"/>
        <v>0</v>
      </c>
      <c r="J125" s="242">
        <f t="shared" si="4"/>
        <v>0</v>
      </c>
      <c r="K125" s="209"/>
      <c r="L125" s="225" t="e">
        <f t="shared" si="7"/>
        <v>#DIV/0!</v>
      </c>
      <c r="M125" s="210"/>
    </row>
    <row r="126" spans="1:13" ht="13.5" thickBot="1">
      <c r="A126" s="199"/>
      <c r="B126" s="200"/>
      <c r="C126" s="200"/>
      <c r="D126" s="200"/>
      <c r="E126" s="201"/>
      <c r="F126" s="202">
        <f t="shared" si="5"/>
        <v>0</v>
      </c>
      <c r="G126" s="199"/>
      <c r="H126" s="201"/>
      <c r="I126" s="202">
        <f t="shared" si="6"/>
        <v>0</v>
      </c>
      <c r="J126" s="227">
        <f t="shared" si="4"/>
        <v>0</v>
      </c>
      <c r="K126" s="203"/>
      <c r="L126" s="224" t="e">
        <f t="shared" si="7"/>
        <v>#DIV/0!</v>
      </c>
      <c r="M126" s="204"/>
    </row>
    <row r="127" spans="1:13" ht="13.5" thickBot="1">
      <c r="A127" s="205"/>
      <c r="B127" s="206"/>
      <c r="C127" s="206"/>
      <c r="D127" s="206"/>
      <c r="E127" s="207"/>
      <c r="F127" s="208">
        <f t="shared" si="5"/>
        <v>0</v>
      </c>
      <c r="G127" s="205"/>
      <c r="H127" s="207"/>
      <c r="I127" s="208">
        <f t="shared" si="6"/>
        <v>0</v>
      </c>
      <c r="J127" s="242">
        <f t="shared" si="4"/>
        <v>0</v>
      </c>
      <c r="K127" s="209"/>
      <c r="L127" s="225" t="e">
        <f t="shared" si="7"/>
        <v>#DIV/0!</v>
      </c>
      <c r="M127" s="210"/>
    </row>
    <row r="128" spans="1:13" ht="13.5" thickBot="1">
      <c r="A128" s="199"/>
      <c r="B128" s="200"/>
      <c r="C128" s="200"/>
      <c r="D128" s="200"/>
      <c r="E128" s="201"/>
      <c r="F128" s="202">
        <f t="shared" si="5"/>
        <v>0</v>
      </c>
      <c r="G128" s="199"/>
      <c r="H128" s="201"/>
      <c r="I128" s="202">
        <f t="shared" si="6"/>
        <v>0</v>
      </c>
      <c r="J128" s="227">
        <f t="shared" si="4"/>
        <v>0</v>
      </c>
      <c r="K128" s="203"/>
      <c r="L128" s="224" t="e">
        <f t="shared" si="7"/>
        <v>#DIV/0!</v>
      </c>
      <c r="M128" s="204"/>
    </row>
    <row r="129" spans="1:13" ht="13.5" thickBot="1">
      <c r="A129" s="205"/>
      <c r="B129" s="206"/>
      <c r="C129" s="206"/>
      <c r="D129" s="206"/>
      <c r="E129" s="207"/>
      <c r="F129" s="208">
        <f t="shared" si="5"/>
        <v>0</v>
      </c>
      <c r="G129" s="205"/>
      <c r="H129" s="207"/>
      <c r="I129" s="208">
        <f t="shared" si="6"/>
        <v>0</v>
      </c>
      <c r="J129" s="242">
        <f t="shared" si="4"/>
        <v>0</v>
      </c>
      <c r="K129" s="209"/>
      <c r="L129" s="225" t="e">
        <f t="shared" si="7"/>
        <v>#DIV/0!</v>
      </c>
      <c r="M129" s="210"/>
    </row>
    <row r="130" spans="1:13" ht="13.5" thickBot="1">
      <c r="A130" s="199"/>
      <c r="B130" s="200"/>
      <c r="C130" s="200"/>
      <c r="D130" s="200"/>
      <c r="E130" s="201"/>
      <c r="F130" s="202">
        <f t="shared" si="5"/>
        <v>0</v>
      </c>
      <c r="G130" s="199"/>
      <c r="H130" s="201"/>
      <c r="I130" s="202">
        <f t="shared" si="6"/>
        <v>0</v>
      </c>
      <c r="J130" s="227">
        <f t="shared" si="4"/>
        <v>0</v>
      </c>
      <c r="K130" s="203"/>
      <c r="L130" s="224" t="e">
        <f t="shared" si="7"/>
        <v>#DIV/0!</v>
      </c>
      <c r="M130" s="204"/>
    </row>
    <row r="131" spans="1:13" ht="13.5" thickBot="1">
      <c r="A131" s="205"/>
      <c r="B131" s="206"/>
      <c r="C131" s="206"/>
      <c r="D131" s="206"/>
      <c r="E131" s="207"/>
      <c r="F131" s="208">
        <f t="shared" si="5"/>
        <v>0</v>
      </c>
      <c r="G131" s="205"/>
      <c r="H131" s="207"/>
      <c r="I131" s="208">
        <f t="shared" si="6"/>
        <v>0</v>
      </c>
      <c r="J131" s="242">
        <f t="shared" si="4"/>
        <v>0</v>
      </c>
      <c r="K131" s="209"/>
      <c r="L131" s="225" t="e">
        <f t="shared" si="7"/>
        <v>#DIV/0!</v>
      </c>
      <c r="M131" s="210"/>
    </row>
    <row r="132" spans="1:13" ht="13.5" thickBot="1">
      <c r="A132" s="199"/>
      <c r="B132" s="200"/>
      <c r="C132" s="200"/>
      <c r="D132" s="200"/>
      <c r="E132" s="201"/>
      <c r="F132" s="202">
        <f t="shared" si="5"/>
        <v>0</v>
      </c>
      <c r="G132" s="199"/>
      <c r="H132" s="201"/>
      <c r="I132" s="202">
        <f t="shared" si="6"/>
        <v>0</v>
      </c>
      <c r="J132" s="227">
        <f t="shared" si="4"/>
        <v>0</v>
      </c>
      <c r="K132" s="203"/>
      <c r="L132" s="224" t="e">
        <f t="shared" si="7"/>
        <v>#DIV/0!</v>
      </c>
      <c r="M132" s="204"/>
    </row>
    <row r="133" spans="1:13" ht="13.5" thickBot="1">
      <c r="A133" s="211"/>
      <c r="B133" s="212"/>
      <c r="C133" s="212"/>
      <c r="D133" s="212"/>
      <c r="E133" s="212"/>
      <c r="F133" s="208">
        <f t="shared" si="5"/>
        <v>0</v>
      </c>
      <c r="G133" s="211"/>
      <c r="H133" s="212"/>
      <c r="I133" s="208">
        <f t="shared" si="6"/>
        <v>0</v>
      </c>
      <c r="J133" s="242">
        <f t="shared" si="4"/>
        <v>0</v>
      </c>
      <c r="K133" s="209"/>
      <c r="L133" s="225" t="e">
        <f t="shared" si="7"/>
        <v>#DIV/0!</v>
      </c>
      <c r="M133" s="210"/>
    </row>
    <row r="134" spans="1:13" ht="13.5" thickBot="1">
      <c r="A134" s="199"/>
      <c r="B134" s="200"/>
      <c r="C134" s="200"/>
      <c r="D134" s="200"/>
      <c r="E134" s="201"/>
      <c r="F134" s="202">
        <f t="shared" si="5"/>
        <v>0</v>
      </c>
      <c r="G134" s="199"/>
      <c r="H134" s="201"/>
      <c r="I134" s="202">
        <f t="shared" si="6"/>
        <v>0</v>
      </c>
      <c r="J134" s="227">
        <f t="shared" si="4"/>
        <v>0</v>
      </c>
      <c r="K134" s="203"/>
      <c r="L134" s="224" t="e">
        <f t="shared" si="7"/>
        <v>#DIV/0!</v>
      </c>
      <c r="M134" s="204"/>
    </row>
    <row r="135" spans="1:13" ht="13.5" thickBot="1">
      <c r="A135" s="205"/>
      <c r="B135" s="206"/>
      <c r="C135" s="206"/>
      <c r="D135" s="206"/>
      <c r="E135" s="207"/>
      <c r="F135" s="208">
        <f t="shared" si="5"/>
        <v>0</v>
      </c>
      <c r="G135" s="205"/>
      <c r="H135" s="207"/>
      <c r="I135" s="208">
        <f t="shared" si="6"/>
        <v>0</v>
      </c>
      <c r="J135" s="242">
        <f t="shared" si="4"/>
        <v>0</v>
      </c>
      <c r="K135" s="209"/>
      <c r="L135" s="225" t="e">
        <f t="shared" si="7"/>
        <v>#DIV/0!</v>
      </c>
      <c r="M135" s="210"/>
    </row>
    <row r="136" spans="1:13" ht="13.5" thickBot="1">
      <c r="A136" s="199"/>
      <c r="B136" s="200"/>
      <c r="C136" s="200"/>
      <c r="D136" s="200"/>
      <c r="E136" s="201"/>
      <c r="F136" s="202">
        <f t="shared" si="5"/>
        <v>0</v>
      </c>
      <c r="G136" s="199"/>
      <c r="H136" s="201"/>
      <c r="I136" s="202">
        <f t="shared" si="6"/>
        <v>0</v>
      </c>
      <c r="J136" s="227">
        <f t="shared" ref="J136:J144" si="8">IF(H136= "&lt;&gt;", J136, IF(C136="SHORT", (F136-I136)+K136, (I136-F136)+K136))</f>
        <v>0</v>
      </c>
      <c r="K136" s="203"/>
      <c r="L136" s="224" t="e">
        <f t="shared" si="7"/>
        <v>#DIV/0!</v>
      </c>
      <c r="M136" s="204"/>
    </row>
    <row r="137" spans="1:13" ht="13.5" thickBot="1">
      <c r="A137" s="205"/>
      <c r="B137" s="206"/>
      <c r="C137" s="206"/>
      <c r="D137" s="206"/>
      <c r="E137" s="207"/>
      <c r="F137" s="208">
        <f t="shared" ref="F137:F144" si="9">D137*E137</f>
        <v>0</v>
      </c>
      <c r="G137" s="205"/>
      <c r="H137" s="207"/>
      <c r="I137" s="208">
        <f t="shared" ref="I137:I144" si="10">H137*D137</f>
        <v>0</v>
      </c>
      <c r="J137" s="242">
        <f t="shared" si="8"/>
        <v>0</v>
      </c>
      <c r="K137" s="209"/>
      <c r="L137" s="225" t="e">
        <f t="shared" ref="L137:L144" si="11">IF(J137&gt;"0",-(J137/F137),(J137/F137))</f>
        <v>#DIV/0!</v>
      </c>
      <c r="M137" s="210"/>
    </row>
    <row r="138" spans="1:13" ht="13.5" thickBot="1">
      <c r="A138" s="199"/>
      <c r="B138" s="200"/>
      <c r="C138" s="200"/>
      <c r="D138" s="200"/>
      <c r="E138" s="201"/>
      <c r="F138" s="202">
        <f t="shared" si="9"/>
        <v>0</v>
      </c>
      <c r="G138" s="199"/>
      <c r="H138" s="201"/>
      <c r="I138" s="202">
        <f t="shared" si="10"/>
        <v>0</v>
      </c>
      <c r="J138" s="227">
        <f t="shared" si="8"/>
        <v>0</v>
      </c>
      <c r="K138" s="203"/>
      <c r="L138" s="224" t="e">
        <f t="shared" si="11"/>
        <v>#DIV/0!</v>
      </c>
      <c r="M138" s="204"/>
    </row>
    <row r="139" spans="1:13" ht="13.5" thickBot="1">
      <c r="A139" s="205"/>
      <c r="B139" s="206"/>
      <c r="C139" s="206"/>
      <c r="D139" s="206"/>
      <c r="E139" s="207"/>
      <c r="F139" s="208">
        <f t="shared" si="9"/>
        <v>0</v>
      </c>
      <c r="G139" s="205"/>
      <c r="H139" s="207"/>
      <c r="I139" s="208">
        <f t="shared" si="10"/>
        <v>0</v>
      </c>
      <c r="J139" s="242">
        <f t="shared" si="8"/>
        <v>0</v>
      </c>
      <c r="K139" s="209"/>
      <c r="L139" s="225" t="e">
        <f t="shared" si="11"/>
        <v>#DIV/0!</v>
      </c>
      <c r="M139" s="210"/>
    </row>
    <row r="140" spans="1:13" ht="13.5" thickBot="1">
      <c r="A140" s="199"/>
      <c r="B140" s="200"/>
      <c r="C140" s="200"/>
      <c r="D140" s="200"/>
      <c r="E140" s="201"/>
      <c r="F140" s="202">
        <f t="shared" si="9"/>
        <v>0</v>
      </c>
      <c r="G140" s="199"/>
      <c r="H140" s="201"/>
      <c r="I140" s="202">
        <f t="shared" si="10"/>
        <v>0</v>
      </c>
      <c r="J140" s="227">
        <f t="shared" si="8"/>
        <v>0</v>
      </c>
      <c r="K140" s="203"/>
      <c r="L140" s="224" t="e">
        <f t="shared" si="11"/>
        <v>#DIV/0!</v>
      </c>
      <c r="M140" s="204"/>
    </row>
    <row r="141" spans="1:13" ht="13.5" thickBot="1">
      <c r="A141" s="205"/>
      <c r="B141" s="206"/>
      <c r="C141" s="206"/>
      <c r="D141" s="206"/>
      <c r="E141" s="207"/>
      <c r="F141" s="208">
        <f t="shared" si="9"/>
        <v>0</v>
      </c>
      <c r="G141" s="205"/>
      <c r="H141" s="207"/>
      <c r="I141" s="208">
        <f t="shared" si="10"/>
        <v>0</v>
      </c>
      <c r="J141" s="242">
        <f t="shared" si="8"/>
        <v>0</v>
      </c>
      <c r="K141" s="209"/>
      <c r="L141" s="225" t="e">
        <f t="shared" si="11"/>
        <v>#DIV/0!</v>
      </c>
      <c r="M141" s="210"/>
    </row>
    <row r="142" spans="1:13" ht="13.5" thickBot="1">
      <c r="A142" s="199"/>
      <c r="B142" s="200"/>
      <c r="C142" s="200"/>
      <c r="D142" s="200"/>
      <c r="E142" s="201"/>
      <c r="F142" s="202">
        <f t="shared" si="9"/>
        <v>0</v>
      </c>
      <c r="G142" s="199"/>
      <c r="H142" s="201"/>
      <c r="I142" s="202">
        <f t="shared" si="10"/>
        <v>0</v>
      </c>
      <c r="J142" s="227">
        <f t="shared" si="8"/>
        <v>0</v>
      </c>
      <c r="K142" s="203"/>
      <c r="L142" s="224" t="e">
        <f t="shared" si="11"/>
        <v>#DIV/0!</v>
      </c>
      <c r="M142" s="204"/>
    </row>
    <row r="143" spans="1:13" ht="13.5" thickBot="1">
      <c r="A143" s="205"/>
      <c r="B143" s="206"/>
      <c r="C143" s="206"/>
      <c r="D143" s="206"/>
      <c r="E143" s="207"/>
      <c r="F143" s="208">
        <f t="shared" si="9"/>
        <v>0</v>
      </c>
      <c r="G143" s="205"/>
      <c r="H143" s="207"/>
      <c r="I143" s="208">
        <f t="shared" si="10"/>
        <v>0</v>
      </c>
      <c r="J143" s="242">
        <f t="shared" si="8"/>
        <v>0</v>
      </c>
      <c r="K143" s="209"/>
      <c r="L143" s="225" t="e">
        <f t="shared" si="11"/>
        <v>#DIV/0!</v>
      </c>
      <c r="M143" s="210"/>
    </row>
    <row r="144" spans="1:13">
      <c r="A144" s="199"/>
      <c r="B144" s="200"/>
      <c r="C144" s="200"/>
      <c r="D144" s="200"/>
      <c r="E144" s="201"/>
      <c r="F144" s="202">
        <f t="shared" si="9"/>
        <v>0</v>
      </c>
      <c r="G144" s="199"/>
      <c r="H144" s="201"/>
      <c r="I144" s="202">
        <f t="shared" si="10"/>
        <v>0</v>
      </c>
      <c r="J144" s="227">
        <f t="shared" si="8"/>
        <v>0</v>
      </c>
      <c r="K144" s="203"/>
      <c r="L144" s="224" t="e">
        <f t="shared" si="11"/>
        <v>#DIV/0!</v>
      </c>
      <c r="M144" s="204"/>
    </row>
    <row r="145" spans="1:13">
      <c r="A145" s="213"/>
      <c r="B145" s="213"/>
      <c r="C145" s="213"/>
      <c r="D145" s="213"/>
      <c r="E145" s="213"/>
      <c r="F145" s="214">
        <f>SUM(F8:F144)</f>
        <v>50</v>
      </c>
      <c r="G145" s="213"/>
      <c r="H145" s="213"/>
      <c r="I145" s="214">
        <f>SUM(I8:I144)</f>
        <v>0</v>
      </c>
      <c r="J145" s="241">
        <f ca="1">SUMIF(H8:H145,"&lt;&gt;",J8:J144)</f>
        <v>0</v>
      </c>
      <c r="K145" s="213"/>
      <c r="L145" s="213">
        <f t="shared" ref="L145" ca="1" si="12">IF(J145&lt;"0",(J145/F145),-(J145/F145))</f>
        <v>0</v>
      </c>
      <c r="M145" s="215"/>
    </row>
    <row r="321" spans="1:1">
      <c r="A321" s="216" t="s">
        <v>14</v>
      </c>
    </row>
    <row r="322" spans="1:1">
      <c r="A322" s="216" t="s">
        <v>19</v>
      </c>
    </row>
  </sheetData>
  <sheetProtection selectLockedCells="1"/>
  <autoFilter ref="A6:M145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1">
    <mergeCell ref="A1:C1"/>
    <mergeCell ref="D1:E1"/>
    <mergeCell ref="F1:L1"/>
    <mergeCell ref="A2:B2"/>
    <mergeCell ref="H2:I2"/>
    <mergeCell ref="K2:L2"/>
    <mergeCell ref="A3:B3"/>
    <mergeCell ref="M3:M4"/>
    <mergeCell ref="A4:B4"/>
    <mergeCell ref="A5:M5"/>
    <mergeCell ref="A6:M6"/>
  </mergeCells>
  <conditionalFormatting sqref="J8:L144">
    <cfRule type="cellIs" dxfId="49" priority="5" operator="lessThan">
      <formula>0</formula>
    </cfRule>
    <cfRule type="cellIs" dxfId="48" priority="6" operator="greaterThan">
      <formula>0</formula>
    </cfRule>
  </conditionalFormatting>
  <conditionalFormatting sqref="E4">
    <cfRule type="cellIs" dxfId="47" priority="1" operator="greaterThan">
      <formula>0</formula>
    </cfRule>
    <cfRule type="cellIs" dxfId="46" priority="2" operator="lessThan">
      <formula>0</formula>
    </cfRule>
    <cfRule type="cellIs" dxfId="45" priority="3" operator="greaterThan">
      <formula>0</formula>
    </cfRule>
  </conditionalFormatting>
  <dataValidations count="1">
    <dataValidation type="list" allowBlank="1" showInputMessage="1" showErrorMessage="1" sqref="C8:C144" xr:uid="{93FEBA17-F859-4FD8-849B-3F4BD1FFA726}">
      <formula1>$A$321:$A$322</formula1>
    </dataValidation>
  </dataValidations>
  <pageMargins left="0.7" right="0.7" top="0.75" bottom="0.75" header="0.3" footer="0.3"/>
  <pageSetup orientation="portrait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ADD888AE-00BA-4891-8F37-2D4142874C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C3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O322"/>
  <sheetViews>
    <sheetView showGridLines="0" zoomScale="130" zoomScaleNormal="130" workbookViewId="0">
      <selection activeCell="H11" sqref="H11"/>
    </sheetView>
  </sheetViews>
  <sheetFormatPr defaultColWidth="9.28515625" defaultRowHeight="12.75"/>
  <cols>
    <col min="1" max="1" width="10.140625" customWidth="1"/>
    <col min="2" max="2" width="13" customWidth="1"/>
    <col min="3" max="3" width="18.42578125" customWidth="1"/>
    <col min="4" max="4" width="16" customWidth="1"/>
    <col min="5" max="6" width="15.5703125" customWidth="1"/>
    <col min="7" max="7" width="16.28515625" customWidth="1"/>
    <col min="8" max="8" width="13.85546875" customWidth="1"/>
    <col min="9" max="9" width="14.7109375" customWidth="1"/>
    <col min="10" max="10" width="12.5703125" customWidth="1"/>
    <col min="11" max="11" width="11" customWidth="1"/>
    <col min="12" max="12" width="12.5703125" bestFit="1" customWidth="1"/>
    <col min="13" max="13" width="22.140625" customWidth="1"/>
    <col min="15" max="15" width="16" customWidth="1"/>
  </cols>
  <sheetData>
    <row r="1" spans="1:15" s="222" customFormat="1" ht="24.95" customHeight="1">
      <c r="A1" s="294" t="s">
        <v>0</v>
      </c>
      <c r="B1" s="294"/>
      <c r="C1" s="294"/>
      <c r="D1" s="294" t="s">
        <v>1</v>
      </c>
      <c r="E1" s="294"/>
      <c r="F1" s="294" t="s">
        <v>2</v>
      </c>
      <c r="G1" s="294"/>
      <c r="H1" s="294"/>
      <c r="I1" s="294"/>
      <c r="J1" s="294"/>
      <c r="K1" s="294"/>
      <c r="L1" s="294"/>
      <c r="M1" s="221" t="s">
        <v>3</v>
      </c>
    </row>
    <row r="2" spans="1:15" ht="23.25" customHeight="1">
      <c r="A2" s="295" t="s">
        <v>4</v>
      </c>
      <c r="B2" s="296"/>
      <c r="C2" s="177">
        <v>153.09</v>
      </c>
      <c r="D2" s="178" t="s">
        <v>5</v>
      </c>
      <c r="E2" s="218">
        <v>0.15</v>
      </c>
      <c r="F2" s="179" t="s">
        <v>6</v>
      </c>
      <c r="G2" s="180">
        <f>COUNTIF(J8:J144,"&gt;0")</f>
        <v>23</v>
      </c>
      <c r="H2" s="297" t="s">
        <v>7</v>
      </c>
      <c r="I2" s="298"/>
      <c r="J2" s="238" t="s">
        <v>223</v>
      </c>
      <c r="K2" s="299" t="s">
        <v>8</v>
      </c>
      <c r="L2" s="300"/>
      <c r="M2" s="181" t="s">
        <v>9</v>
      </c>
    </row>
    <row r="3" spans="1:15" ht="24.75" customHeight="1">
      <c r="A3" s="301" t="s">
        <v>10</v>
      </c>
      <c r="B3" s="302"/>
      <c r="C3" s="182">
        <f>(C4-C2)/C2</f>
        <v>-0.39121039911163147</v>
      </c>
      <c r="D3" s="223" t="s">
        <v>11</v>
      </c>
      <c r="E3" s="219">
        <f>(E2*C2)+C2</f>
        <v>176.05350000000001</v>
      </c>
      <c r="F3" s="183" t="s">
        <v>12</v>
      </c>
      <c r="G3" s="184">
        <f>COUNTIFS(J8:J144,"&lt;0",H8:H144,"&gt;0")</f>
        <v>28</v>
      </c>
      <c r="H3" s="185" t="s">
        <v>13</v>
      </c>
      <c r="I3" s="186">
        <f>SUM(G4-I4)</f>
        <v>0</v>
      </c>
      <c r="J3" s="252">
        <f ca="1">IF(C4&gt;=J3, C4, J3)</f>
        <v>993.19960000000037</v>
      </c>
      <c r="K3" s="236" t="s">
        <v>14</v>
      </c>
      <c r="L3" s="187">
        <f>COUNTIF(C8:C144,"LONG")</f>
        <v>30</v>
      </c>
      <c r="M3" s="303">
        <f>G2/G4</f>
        <v>0.45098039215686275</v>
      </c>
    </row>
    <row r="4" spans="1:15" ht="25.5" customHeight="1">
      <c r="A4" s="305" t="s">
        <v>15</v>
      </c>
      <c r="B4" s="306"/>
      <c r="C4" s="188">
        <f>J145+C2</f>
        <v>93.199600000000345</v>
      </c>
      <c r="D4" s="189" t="s">
        <v>16</v>
      </c>
      <c r="E4" s="220">
        <f>C4-E3</f>
        <v>-82.853899999999669</v>
      </c>
      <c r="F4" s="190" t="s">
        <v>17</v>
      </c>
      <c r="G4" s="191">
        <f>COUNTA(D8:D144)</f>
        <v>51</v>
      </c>
      <c r="H4" s="192" t="s">
        <v>18</v>
      </c>
      <c r="I4" s="193">
        <f>COUNTA(H8:H144)</f>
        <v>51</v>
      </c>
      <c r="J4" s="251">
        <f>IF(C4&lt;C2, C4, IF(J4&gt;C4, C4))</f>
        <v>93.199600000000345</v>
      </c>
      <c r="K4" s="237" t="s">
        <v>19</v>
      </c>
      <c r="L4" s="194">
        <f>COUNTIF(C8:C144,"SHORT")</f>
        <v>21</v>
      </c>
      <c r="M4" s="304"/>
    </row>
    <row r="5" spans="1:15" ht="15.75">
      <c r="A5" s="307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8"/>
      <c r="O5" s="195"/>
    </row>
    <row r="6" spans="1:15" ht="16.5" thickBot="1">
      <c r="A6" s="309">
        <v>44621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1"/>
      <c r="O6" s="91"/>
    </row>
    <row r="7" spans="1:15" ht="24.75" thickBot="1">
      <c r="A7" s="196" t="s">
        <v>20</v>
      </c>
      <c r="B7" s="196" t="s">
        <v>21</v>
      </c>
      <c r="C7" s="196" t="s">
        <v>8</v>
      </c>
      <c r="D7" s="196" t="s">
        <v>22</v>
      </c>
      <c r="E7" s="196" t="s">
        <v>23</v>
      </c>
      <c r="F7" s="196" t="s">
        <v>24</v>
      </c>
      <c r="G7" s="196" t="s">
        <v>25</v>
      </c>
      <c r="H7" s="196" t="s">
        <v>26</v>
      </c>
      <c r="I7" s="196" t="s">
        <v>27</v>
      </c>
      <c r="J7" s="197" t="s">
        <v>28</v>
      </c>
      <c r="K7" s="197" t="s">
        <v>29</v>
      </c>
      <c r="L7" s="197" t="s">
        <v>30</v>
      </c>
      <c r="M7" s="198" t="s">
        <v>215</v>
      </c>
    </row>
    <row r="8" spans="1:15" ht="13.5" thickBot="1">
      <c r="A8" s="199">
        <v>44624</v>
      </c>
      <c r="B8" s="200" t="s">
        <v>31</v>
      </c>
      <c r="C8" s="200" t="s">
        <v>19</v>
      </c>
      <c r="D8" s="200">
        <v>25</v>
      </c>
      <c r="E8" s="201">
        <v>87.9</v>
      </c>
      <c r="F8" s="202">
        <f>D8*E8</f>
        <v>2197.5</v>
      </c>
      <c r="G8" s="199">
        <v>44624</v>
      </c>
      <c r="H8" s="201">
        <v>88.35</v>
      </c>
      <c r="I8" s="202">
        <f>H8*D8</f>
        <v>2208.75</v>
      </c>
      <c r="J8" s="227">
        <f>IF(C8="SHORT", (F8-I8)+K8, (I8-F8)+K8)</f>
        <v>-12.36</v>
      </c>
      <c r="K8" s="203">
        <v>-1.1100000000000001</v>
      </c>
      <c r="L8" s="224">
        <f>IF(J8&gt;"0",-(J8/F8),(J8/F8))</f>
        <v>-5.6245733788395898E-3</v>
      </c>
      <c r="M8" s="226"/>
    </row>
    <row r="9" spans="1:15" ht="13.5" thickBot="1">
      <c r="A9" s="205">
        <v>44624</v>
      </c>
      <c r="B9" s="206" t="s">
        <v>31</v>
      </c>
      <c r="C9" s="206" t="s">
        <v>19</v>
      </c>
      <c r="D9" s="206">
        <v>25</v>
      </c>
      <c r="E9" s="207">
        <v>88.1</v>
      </c>
      <c r="F9" s="208">
        <f t="shared" ref="F9:F72" si="0">D9*E9</f>
        <v>2202.5</v>
      </c>
      <c r="G9" s="205">
        <v>44624</v>
      </c>
      <c r="H9" s="207">
        <v>88.55</v>
      </c>
      <c r="I9" s="208">
        <f t="shared" ref="I9:I72" si="1">H9*D9</f>
        <v>2213.75</v>
      </c>
      <c r="J9" s="209">
        <f t="shared" ref="J9:J72" si="2">IF(C9="SHORT", (F9-I9)+K9, (I9-F9)+K9)</f>
        <v>-12.35</v>
      </c>
      <c r="K9" s="209">
        <v>-1.1000000000000001</v>
      </c>
      <c r="L9" s="225">
        <f t="shared" ref="L9:L72" si="3">IF(J9&gt;"0",-(J9/F9),(J9/F9))</f>
        <v>-5.6072644721906926E-3</v>
      </c>
      <c r="M9" s="210"/>
    </row>
    <row r="10" spans="1:15" ht="13.5" thickBot="1">
      <c r="A10" s="199">
        <v>44625</v>
      </c>
      <c r="B10" s="200" t="s">
        <v>31</v>
      </c>
      <c r="C10" s="200" t="s">
        <v>19</v>
      </c>
      <c r="D10" s="200">
        <v>6</v>
      </c>
      <c r="E10" s="201">
        <v>88.45</v>
      </c>
      <c r="F10" s="202">
        <f t="shared" si="0"/>
        <v>530.70000000000005</v>
      </c>
      <c r="G10" s="199">
        <v>44625</v>
      </c>
      <c r="H10" s="201">
        <v>89.8</v>
      </c>
      <c r="I10" s="202">
        <f t="shared" si="1"/>
        <v>538.79999999999995</v>
      </c>
      <c r="J10" s="203">
        <f t="shared" si="2"/>
        <v>-8.3699999999999086</v>
      </c>
      <c r="K10" s="203">
        <v>-0.27</v>
      </c>
      <c r="L10" s="224">
        <f t="shared" si="3"/>
        <v>-1.5771622385528372E-2</v>
      </c>
      <c r="M10" s="204"/>
    </row>
    <row r="11" spans="1:15" ht="13.5" thickBot="1">
      <c r="A11" s="205">
        <v>44627</v>
      </c>
      <c r="B11" s="206" t="s">
        <v>31</v>
      </c>
      <c r="C11" s="206" t="s">
        <v>19</v>
      </c>
      <c r="D11" s="206">
        <v>6</v>
      </c>
      <c r="E11" s="207">
        <v>88.6</v>
      </c>
      <c r="F11" s="208">
        <f t="shared" si="0"/>
        <v>531.59999999999991</v>
      </c>
      <c r="G11" s="205">
        <v>44627</v>
      </c>
      <c r="H11" s="207">
        <v>82.7</v>
      </c>
      <c r="I11" s="208">
        <f t="shared" si="1"/>
        <v>496.20000000000005</v>
      </c>
      <c r="J11" s="209">
        <f t="shared" si="2"/>
        <v>34.729999999999862</v>
      </c>
      <c r="K11" s="209">
        <v>-0.67</v>
      </c>
      <c r="L11" s="225">
        <f t="shared" si="3"/>
        <v>6.5331075996989965E-2</v>
      </c>
      <c r="M11" s="210"/>
    </row>
    <row r="12" spans="1:15" ht="13.5" thickBot="1">
      <c r="A12" s="199">
        <v>44628</v>
      </c>
      <c r="B12" s="200" t="s">
        <v>32</v>
      </c>
      <c r="C12" s="200" t="s">
        <v>14</v>
      </c>
      <c r="D12" s="200">
        <v>20.8</v>
      </c>
      <c r="E12" s="201">
        <v>97.7</v>
      </c>
      <c r="F12" s="202">
        <f t="shared" si="0"/>
        <v>2032.16</v>
      </c>
      <c r="G12" s="199">
        <v>44628</v>
      </c>
      <c r="H12" s="201">
        <v>100.15</v>
      </c>
      <c r="I12" s="202">
        <f t="shared" si="1"/>
        <v>2083.1200000000003</v>
      </c>
      <c r="J12" s="203">
        <f t="shared" si="2"/>
        <v>49.400000000000261</v>
      </c>
      <c r="K12" s="203">
        <v>-1.56</v>
      </c>
      <c r="L12" s="224">
        <f t="shared" si="3"/>
        <v>2.4309109518935643E-2</v>
      </c>
      <c r="M12" s="204"/>
    </row>
    <row r="13" spans="1:15" ht="13.5" thickBot="1">
      <c r="A13" s="205">
        <v>44628</v>
      </c>
      <c r="B13" s="206" t="s">
        <v>32</v>
      </c>
      <c r="C13" s="206" t="s">
        <v>14</v>
      </c>
      <c r="D13" s="206">
        <v>38.9</v>
      </c>
      <c r="E13" s="207">
        <v>101</v>
      </c>
      <c r="F13" s="208">
        <f t="shared" si="0"/>
        <v>3928.8999999999996</v>
      </c>
      <c r="G13" s="205">
        <v>44628</v>
      </c>
      <c r="H13" s="207">
        <v>100.7</v>
      </c>
      <c r="I13" s="208">
        <f t="shared" si="1"/>
        <v>3917.23</v>
      </c>
      <c r="J13" s="209">
        <f t="shared" si="2"/>
        <v>-14.599999999999618</v>
      </c>
      <c r="K13" s="209">
        <v>-2.93</v>
      </c>
      <c r="L13" s="225">
        <f t="shared" si="3"/>
        <v>-3.7160528392169868E-3</v>
      </c>
      <c r="M13" s="210"/>
    </row>
    <row r="14" spans="1:15" ht="13.5" thickBot="1">
      <c r="A14" s="199">
        <v>44628</v>
      </c>
      <c r="B14" s="200" t="s">
        <v>32</v>
      </c>
      <c r="C14" s="200" t="s">
        <v>14</v>
      </c>
      <c r="D14" s="200">
        <v>14</v>
      </c>
      <c r="E14" s="201">
        <v>101</v>
      </c>
      <c r="F14" s="202">
        <f t="shared" si="0"/>
        <v>1414</v>
      </c>
      <c r="G14" s="199">
        <v>44628</v>
      </c>
      <c r="H14" s="201">
        <v>100.27</v>
      </c>
      <c r="I14" s="202">
        <f t="shared" si="1"/>
        <v>1403.78</v>
      </c>
      <c r="J14" s="203">
        <f t="shared" si="2"/>
        <v>-10.920000000000027</v>
      </c>
      <c r="K14" s="203">
        <v>-0.7</v>
      </c>
      <c r="L14" s="224">
        <f t="shared" si="3"/>
        <v>-7.7227722772277418E-3</v>
      </c>
      <c r="M14" s="204"/>
    </row>
    <row r="15" spans="1:15" ht="13.5" thickBot="1">
      <c r="A15" s="205">
        <v>44628</v>
      </c>
      <c r="B15" s="206" t="s">
        <v>32</v>
      </c>
      <c r="C15" s="206" t="s">
        <v>19</v>
      </c>
      <c r="D15" s="206">
        <v>34.4</v>
      </c>
      <c r="E15" s="207">
        <v>100.35</v>
      </c>
      <c r="F15" s="208">
        <f t="shared" si="0"/>
        <v>3452.0399999999995</v>
      </c>
      <c r="G15" s="205">
        <v>44628</v>
      </c>
      <c r="H15" s="207">
        <v>99.55</v>
      </c>
      <c r="I15" s="208">
        <f t="shared" si="1"/>
        <v>3424.52</v>
      </c>
      <c r="J15" s="209">
        <f t="shared" si="2"/>
        <v>29.519999999999527</v>
      </c>
      <c r="K15" s="209">
        <v>2</v>
      </c>
      <c r="L15" s="225">
        <f t="shared" si="3"/>
        <v>8.5514652205650951E-3</v>
      </c>
      <c r="M15" s="210"/>
    </row>
    <row r="16" spans="1:15" ht="13.5" thickBot="1">
      <c r="A16" s="199">
        <v>44630</v>
      </c>
      <c r="B16" s="200" t="s">
        <v>31</v>
      </c>
      <c r="C16" s="200" t="s">
        <v>19</v>
      </c>
      <c r="D16" s="200">
        <v>30.1</v>
      </c>
      <c r="E16" s="201">
        <v>82</v>
      </c>
      <c r="F16" s="202">
        <f t="shared" si="0"/>
        <v>2468.2000000000003</v>
      </c>
      <c r="G16" s="199">
        <v>44630</v>
      </c>
      <c r="H16" s="201">
        <v>82.25</v>
      </c>
      <c r="I16" s="202">
        <f t="shared" si="1"/>
        <v>2475.7249999999999</v>
      </c>
      <c r="J16" s="227">
        <f t="shared" si="2"/>
        <v>-11.224999999999635</v>
      </c>
      <c r="K16" s="227">
        <v>-3.7</v>
      </c>
      <c r="L16" s="224">
        <f t="shared" si="3"/>
        <v>-4.5478486346323772E-3</v>
      </c>
      <c r="M16" s="204"/>
    </row>
    <row r="17" spans="1:13" ht="13.5" thickBot="1">
      <c r="A17" s="205">
        <v>44630</v>
      </c>
      <c r="B17" s="206" t="s">
        <v>33</v>
      </c>
      <c r="C17" s="206" t="s">
        <v>19</v>
      </c>
      <c r="D17" s="206">
        <v>15</v>
      </c>
      <c r="E17" s="207">
        <v>101.3</v>
      </c>
      <c r="F17" s="208">
        <f t="shared" si="0"/>
        <v>1519.5</v>
      </c>
      <c r="G17" s="205">
        <v>44630</v>
      </c>
      <c r="H17" s="207">
        <v>101.9</v>
      </c>
      <c r="I17" s="208">
        <f t="shared" si="1"/>
        <v>1528.5</v>
      </c>
      <c r="J17" s="209">
        <f t="shared" si="2"/>
        <v>-11.28</v>
      </c>
      <c r="K17" s="209">
        <v>-2.2799999999999998</v>
      </c>
      <c r="L17" s="225">
        <f t="shared" si="3"/>
        <v>-7.4234945705824278E-3</v>
      </c>
      <c r="M17" s="210"/>
    </row>
    <row r="18" spans="1:13" ht="13.5" thickBot="1">
      <c r="A18" s="199">
        <v>44630</v>
      </c>
      <c r="B18" s="200" t="s">
        <v>31</v>
      </c>
      <c r="C18" s="200" t="s">
        <v>19</v>
      </c>
      <c r="D18" s="200">
        <v>43.5</v>
      </c>
      <c r="E18" s="201">
        <v>82.15</v>
      </c>
      <c r="F18" s="202">
        <f t="shared" si="0"/>
        <v>3573.5250000000001</v>
      </c>
      <c r="G18" s="199">
        <v>44630</v>
      </c>
      <c r="H18" s="201">
        <v>81.819999999999993</v>
      </c>
      <c r="I18" s="202">
        <f t="shared" si="1"/>
        <v>3559.1699999999996</v>
      </c>
      <c r="J18" s="203">
        <f t="shared" si="2"/>
        <v>12.555000000000472</v>
      </c>
      <c r="K18" s="203">
        <v>-1.8</v>
      </c>
      <c r="L18" s="224">
        <f t="shared" si="3"/>
        <v>3.5133376707873801E-3</v>
      </c>
      <c r="M18" s="204"/>
    </row>
    <row r="19" spans="1:13" ht="13.5" thickBot="1">
      <c r="A19" s="205">
        <v>44630</v>
      </c>
      <c r="B19" s="206" t="s">
        <v>33</v>
      </c>
      <c r="C19" s="206" t="s">
        <v>14</v>
      </c>
      <c r="D19" s="206">
        <v>38.799999999999997</v>
      </c>
      <c r="E19" s="207">
        <v>98.38</v>
      </c>
      <c r="F19" s="208">
        <f t="shared" si="0"/>
        <v>3817.1439999999993</v>
      </c>
      <c r="G19" s="205">
        <v>44630</v>
      </c>
      <c r="H19" s="207">
        <v>99.27</v>
      </c>
      <c r="I19" s="208">
        <f t="shared" si="1"/>
        <v>3851.6759999999995</v>
      </c>
      <c r="J19" s="209">
        <f t="shared" si="2"/>
        <v>32.83200000000015</v>
      </c>
      <c r="K19" s="209">
        <v>-1.7</v>
      </c>
      <c r="L19" s="225">
        <f t="shared" si="3"/>
        <v>8.6011950295823668E-3</v>
      </c>
      <c r="M19" s="210"/>
    </row>
    <row r="20" spans="1:13" ht="13.5" thickBot="1">
      <c r="A20" s="199">
        <v>44630</v>
      </c>
      <c r="B20" s="200" t="s">
        <v>33</v>
      </c>
      <c r="C20" s="200" t="s">
        <v>14</v>
      </c>
      <c r="D20" s="200">
        <v>44.6</v>
      </c>
      <c r="E20" s="201">
        <v>100</v>
      </c>
      <c r="F20" s="202">
        <f t="shared" si="0"/>
        <v>4460</v>
      </c>
      <c r="G20" s="199">
        <v>44630</v>
      </c>
      <c r="H20" s="201">
        <v>101</v>
      </c>
      <c r="I20" s="202">
        <f t="shared" si="1"/>
        <v>4504.6000000000004</v>
      </c>
      <c r="J20" s="203">
        <f t="shared" si="2"/>
        <v>42.300000000000367</v>
      </c>
      <c r="K20" s="203">
        <v>-2.2999999999999998</v>
      </c>
      <c r="L20" s="224">
        <f t="shared" si="3"/>
        <v>9.4843049327355076E-3</v>
      </c>
      <c r="M20" s="204"/>
    </row>
    <row r="21" spans="1:13" ht="13.5" thickBot="1">
      <c r="A21" s="205">
        <v>44630</v>
      </c>
      <c r="B21" s="206" t="s">
        <v>33</v>
      </c>
      <c r="C21" s="206" t="s">
        <v>14</v>
      </c>
      <c r="D21" s="206">
        <v>52.7</v>
      </c>
      <c r="E21" s="207">
        <v>99.86</v>
      </c>
      <c r="F21" s="208">
        <f t="shared" si="0"/>
        <v>5262.6220000000003</v>
      </c>
      <c r="G21" s="205">
        <v>44630</v>
      </c>
      <c r="H21" s="207">
        <v>99.66</v>
      </c>
      <c r="I21" s="208">
        <f t="shared" si="1"/>
        <v>5252.0820000000003</v>
      </c>
      <c r="J21" s="209">
        <f t="shared" si="2"/>
        <v>-12.939999999999964</v>
      </c>
      <c r="K21" s="209">
        <v>-2.4</v>
      </c>
      <c r="L21" s="225">
        <f t="shared" si="3"/>
        <v>-2.458850360143663E-3</v>
      </c>
      <c r="M21" s="210"/>
    </row>
    <row r="22" spans="1:13" ht="13.5" thickBot="1">
      <c r="A22" s="199">
        <v>44631</v>
      </c>
      <c r="B22" s="200" t="s">
        <v>33</v>
      </c>
      <c r="C22" s="200" t="s">
        <v>19</v>
      </c>
      <c r="D22" s="200">
        <v>51.9</v>
      </c>
      <c r="E22" s="201">
        <v>96.78</v>
      </c>
      <c r="F22" s="202">
        <f t="shared" si="0"/>
        <v>5022.8819999999996</v>
      </c>
      <c r="G22" s="199">
        <v>44631</v>
      </c>
      <c r="H22" s="201">
        <v>96.33</v>
      </c>
      <c r="I22" s="202">
        <f t="shared" si="1"/>
        <v>4999.527</v>
      </c>
      <c r="J22" s="203">
        <f t="shared" si="2"/>
        <v>21.054999999999563</v>
      </c>
      <c r="K22" s="203">
        <v>-2.2999999999999998</v>
      </c>
      <c r="L22" s="224">
        <f t="shared" si="3"/>
        <v>4.1918165706460089E-3</v>
      </c>
      <c r="M22" s="204"/>
    </row>
    <row r="23" spans="1:13" ht="13.5" thickBot="1">
      <c r="A23" s="205">
        <v>44633</v>
      </c>
      <c r="B23" s="206" t="s">
        <v>33</v>
      </c>
      <c r="C23" s="206" t="s">
        <v>14</v>
      </c>
      <c r="D23" s="206">
        <v>17</v>
      </c>
      <c r="E23" s="207">
        <v>90.23</v>
      </c>
      <c r="F23" s="208">
        <f t="shared" si="0"/>
        <v>1533.91</v>
      </c>
      <c r="G23" s="205">
        <v>44633</v>
      </c>
      <c r="H23" s="207">
        <v>89.52</v>
      </c>
      <c r="I23" s="208">
        <f t="shared" si="1"/>
        <v>1521.84</v>
      </c>
      <c r="J23" s="209">
        <f t="shared" si="2"/>
        <v>-12.770000000000163</v>
      </c>
      <c r="K23" s="209">
        <v>-0.7</v>
      </c>
      <c r="L23" s="225">
        <f t="shared" si="3"/>
        <v>-8.3251298967997878E-3</v>
      </c>
      <c r="M23" s="210"/>
    </row>
    <row r="24" spans="1:13" ht="13.5" thickBot="1">
      <c r="A24" s="199">
        <v>44635</v>
      </c>
      <c r="B24" s="200" t="s">
        <v>33</v>
      </c>
      <c r="C24" s="200" t="s">
        <v>14</v>
      </c>
      <c r="D24" s="200">
        <v>11</v>
      </c>
      <c r="E24" s="201">
        <v>91.65</v>
      </c>
      <c r="F24" s="202">
        <f t="shared" si="0"/>
        <v>1008.1500000000001</v>
      </c>
      <c r="G24" s="199">
        <v>44635</v>
      </c>
      <c r="H24" s="201">
        <v>90.7</v>
      </c>
      <c r="I24" s="202">
        <f t="shared" si="1"/>
        <v>997.7</v>
      </c>
      <c r="J24" s="203">
        <f t="shared" si="2"/>
        <v>-10.550000000000045</v>
      </c>
      <c r="K24" s="203">
        <v>-0.1</v>
      </c>
      <c r="L24" s="224">
        <f t="shared" si="3"/>
        <v>-1.0464712592372211E-2</v>
      </c>
      <c r="M24" s="204"/>
    </row>
    <row r="25" spans="1:13" ht="13.5" thickBot="1">
      <c r="A25" s="205">
        <v>44635</v>
      </c>
      <c r="B25" s="206" t="s">
        <v>31</v>
      </c>
      <c r="C25" s="206" t="s">
        <v>19</v>
      </c>
      <c r="D25" s="206">
        <v>58.4</v>
      </c>
      <c r="E25" s="207">
        <v>85.49</v>
      </c>
      <c r="F25" s="208">
        <f t="shared" si="0"/>
        <v>4992.616</v>
      </c>
      <c r="G25" s="205">
        <v>44635</v>
      </c>
      <c r="H25" s="207">
        <v>84.35</v>
      </c>
      <c r="I25" s="208">
        <f t="shared" si="1"/>
        <v>4926.04</v>
      </c>
      <c r="J25" s="209">
        <f t="shared" si="2"/>
        <v>64.326000000000022</v>
      </c>
      <c r="K25" s="209">
        <v>-2.25</v>
      </c>
      <c r="L25" s="225">
        <f t="shared" si="3"/>
        <v>1.2884227427064293E-2</v>
      </c>
      <c r="M25" s="210"/>
    </row>
    <row r="26" spans="1:13" ht="13.5" thickBot="1">
      <c r="A26" s="199">
        <v>44637</v>
      </c>
      <c r="B26" s="200" t="s">
        <v>31</v>
      </c>
      <c r="C26" s="200" t="s">
        <v>19</v>
      </c>
      <c r="D26" s="200">
        <v>71.8</v>
      </c>
      <c r="E26" s="201">
        <v>86.76</v>
      </c>
      <c r="F26" s="202">
        <f t="shared" si="0"/>
        <v>6229.3680000000004</v>
      </c>
      <c r="G26" s="199">
        <v>44637</v>
      </c>
      <c r="H26" s="201">
        <v>86.93</v>
      </c>
      <c r="I26" s="202">
        <f t="shared" si="1"/>
        <v>6241.5740000000005</v>
      </c>
      <c r="J26" s="203">
        <f t="shared" si="2"/>
        <v>-20.99600000000013</v>
      </c>
      <c r="K26" s="203">
        <v>-8.7899999999999991</v>
      </c>
      <c r="L26" s="224">
        <f t="shared" si="3"/>
        <v>-3.3704863799987623E-3</v>
      </c>
      <c r="M26" s="204"/>
    </row>
    <row r="27" spans="1:13" ht="13.5" thickBot="1">
      <c r="A27" s="205">
        <v>44640</v>
      </c>
      <c r="B27" s="206" t="s">
        <v>216</v>
      </c>
      <c r="C27" s="206" t="s">
        <v>14</v>
      </c>
      <c r="D27" s="206">
        <v>26.69</v>
      </c>
      <c r="E27" s="207">
        <v>11.2</v>
      </c>
      <c r="F27" s="208">
        <f t="shared" si="0"/>
        <v>298.928</v>
      </c>
      <c r="G27" s="205">
        <v>44643</v>
      </c>
      <c r="H27" s="207">
        <v>11.3</v>
      </c>
      <c r="I27" s="208">
        <f t="shared" si="1"/>
        <v>301.59700000000004</v>
      </c>
      <c r="J27" s="209">
        <f t="shared" si="2"/>
        <v>2.3390000000000395</v>
      </c>
      <c r="K27" s="209">
        <v>-0.33</v>
      </c>
      <c r="L27" s="225">
        <f t="shared" si="3"/>
        <v>7.8246266659531376E-3</v>
      </c>
      <c r="M27" s="210"/>
    </row>
    <row r="28" spans="1:13" ht="13.5" customHeight="1" thickBot="1">
      <c r="A28" s="199">
        <v>44641</v>
      </c>
      <c r="B28" s="200" t="s">
        <v>217</v>
      </c>
      <c r="C28" s="200" t="s">
        <v>19</v>
      </c>
      <c r="D28" s="200">
        <v>325</v>
      </c>
      <c r="E28" s="201">
        <v>1.504</v>
      </c>
      <c r="F28" s="202">
        <f t="shared" si="0"/>
        <v>488.8</v>
      </c>
      <c r="G28" s="199">
        <v>44641</v>
      </c>
      <c r="H28" s="201">
        <v>1.538</v>
      </c>
      <c r="I28" s="202">
        <f t="shared" si="1"/>
        <v>499.85</v>
      </c>
      <c r="J28" s="203">
        <f t="shared" si="2"/>
        <v>-12.090000000000011</v>
      </c>
      <c r="K28" s="203">
        <v>-1.04</v>
      </c>
      <c r="L28" s="224">
        <f t="shared" si="3"/>
        <v>-2.4734042553191511E-2</v>
      </c>
      <c r="M28" s="204"/>
    </row>
    <row r="29" spans="1:13" s="235" customFormat="1" ht="12.75" customHeight="1" thickBot="1">
      <c r="A29" s="230">
        <v>44642</v>
      </c>
      <c r="B29" s="231" t="s">
        <v>32</v>
      </c>
      <c r="C29" s="231" t="s">
        <v>14</v>
      </c>
      <c r="D29" s="231">
        <v>48.8</v>
      </c>
      <c r="E29" s="231">
        <v>115.29</v>
      </c>
      <c r="F29" s="208">
        <f t="shared" si="0"/>
        <v>5626.152</v>
      </c>
      <c r="G29" s="230">
        <v>44642</v>
      </c>
      <c r="H29" s="231">
        <v>114.88</v>
      </c>
      <c r="I29" s="208">
        <f t="shared" si="1"/>
        <v>5606.1439999999993</v>
      </c>
      <c r="J29" s="209">
        <f t="shared" si="2"/>
        <v>-23.928000000000722</v>
      </c>
      <c r="K29" s="209">
        <v>-3.92</v>
      </c>
      <c r="L29" s="225">
        <f t="shared" si="3"/>
        <v>-4.2529956531570283E-3</v>
      </c>
      <c r="M29" s="234" t="s">
        <v>219</v>
      </c>
    </row>
    <row r="30" spans="1:13" ht="12.75" customHeight="1" thickBot="1">
      <c r="A30" s="199">
        <v>44642</v>
      </c>
      <c r="B30" s="200" t="s">
        <v>218</v>
      </c>
      <c r="C30" s="200" t="s">
        <v>14</v>
      </c>
      <c r="D30" s="200">
        <v>30000</v>
      </c>
      <c r="E30" s="229">
        <v>3.6999999999999998E-2</v>
      </c>
      <c r="F30" s="202">
        <f t="shared" si="0"/>
        <v>1110</v>
      </c>
      <c r="G30" s="199">
        <v>44642</v>
      </c>
      <c r="H30" s="229">
        <v>3.8300000000000001E-2</v>
      </c>
      <c r="I30" s="202">
        <f t="shared" si="1"/>
        <v>1149</v>
      </c>
      <c r="J30" s="227">
        <f t="shared" si="2"/>
        <v>41</v>
      </c>
      <c r="K30" s="227">
        <v>2</v>
      </c>
      <c r="L30" s="224">
        <f t="shared" si="3"/>
        <v>3.6936936936936934E-2</v>
      </c>
      <c r="M30" s="204"/>
    </row>
    <row r="31" spans="1:13" ht="13.5" thickBot="1">
      <c r="A31" s="205">
        <v>44642</v>
      </c>
      <c r="B31" s="206" t="s">
        <v>217</v>
      </c>
      <c r="C31" s="206" t="s">
        <v>14</v>
      </c>
      <c r="D31" s="206">
        <v>254</v>
      </c>
      <c r="E31" s="207">
        <v>1.77</v>
      </c>
      <c r="F31" s="208">
        <f t="shared" si="0"/>
        <v>449.58</v>
      </c>
      <c r="G31" s="205">
        <v>44642</v>
      </c>
      <c r="H31" s="207">
        <v>1.7210000000000001</v>
      </c>
      <c r="I31" s="208">
        <f t="shared" si="1"/>
        <v>437.13400000000001</v>
      </c>
      <c r="J31" s="209">
        <f t="shared" si="2"/>
        <v>-13.51599999999997</v>
      </c>
      <c r="K31" s="209">
        <v>-1.07</v>
      </c>
      <c r="L31" s="225">
        <f t="shared" si="3"/>
        <v>-3.0063614929489679E-2</v>
      </c>
      <c r="M31" s="210"/>
    </row>
    <row r="32" spans="1:13" ht="13.5" thickBot="1">
      <c r="A32" s="199">
        <v>44642</v>
      </c>
      <c r="B32" s="200" t="s">
        <v>216</v>
      </c>
      <c r="C32" s="200" t="s">
        <v>19</v>
      </c>
      <c r="D32" s="200">
        <v>457.6</v>
      </c>
      <c r="E32" s="201">
        <v>11.5</v>
      </c>
      <c r="F32" s="202">
        <f t="shared" si="0"/>
        <v>5262.4000000000005</v>
      </c>
      <c r="G32" s="199">
        <v>44642</v>
      </c>
      <c r="H32" s="201">
        <v>11.62</v>
      </c>
      <c r="I32" s="202">
        <f t="shared" si="1"/>
        <v>5317.3119999999999</v>
      </c>
      <c r="J32" s="203">
        <f t="shared" si="2"/>
        <v>-59.911999999999352</v>
      </c>
      <c r="K32" s="203">
        <v>-5</v>
      </c>
      <c r="L32" s="224">
        <f t="shared" si="3"/>
        <v>-1.1384919428397564E-2</v>
      </c>
      <c r="M32" s="204" t="s">
        <v>219</v>
      </c>
    </row>
    <row r="33" spans="1:13" ht="13.5" thickBot="1">
      <c r="A33" s="205">
        <v>44642</v>
      </c>
      <c r="B33" s="206" t="s">
        <v>216</v>
      </c>
      <c r="C33" s="206" t="s">
        <v>19</v>
      </c>
      <c r="D33" s="206">
        <v>355.9</v>
      </c>
      <c r="E33" s="207">
        <v>11.6</v>
      </c>
      <c r="F33" s="208">
        <f t="shared" si="0"/>
        <v>4128.4399999999996</v>
      </c>
      <c r="G33" s="205">
        <v>44642</v>
      </c>
      <c r="H33" s="207">
        <v>11.67</v>
      </c>
      <c r="I33" s="208">
        <f t="shared" si="1"/>
        <v>4153.3530000000001</v>
      </c>
      <c r="J33" s="209">
        <f t="shared" si="2"/>
        <v>-29.913000000000466</v>
      </c>
      <c r="K33" s="209">
        <v>-5</v>
      </c>
      <c r="L33" s="225">
        <f t="shared" si="3"/>
        <v>-7.2455939773862447E-3</v>
      </c>
      <c r="M33" s="210"/>
    </row>
    <row r="34" spans="1:13" ht="13.5" thickBot="1">
      <c r="A34" s="199">
        <v>44642</v>
      </c>
      <c r="B34" s="200" t="s">
        <v>216</v>
      </c>
      <c r="C34" s="200" t="s">
        <v>14</v>
      </c>
      <c r="D34" s="200">
        <v>289</v>
      </c>
      <c r="E34" s="201">
        <v>12.27</v>
      </c>
      <c r="F34" s="202">
        <f t="shared" si="0"/>
        <v>3546.0299999999997</v>
      </c>
      <c r="G34" s="199">
        <v>44642</v>
      </c>
      <c r="H34" s="201">
        <v>12.39</v>
      </c>
      <c r="I34" s="202">
        <f t="shared" si="1"/>
        <v>3580.71</v>
      </c>
      <c r="J34" s="203">
        <f t="shared" si="2"/>
        <v>29.680000000000291</v>
      </c>
      <c r="K34" s="203">
        <v>-5</v>
      </c>
      <c r="L34" s="224">
        <f t="shared" si="3"/>
        <v>8.369923548306216E-3</v>
      </c>
      <c r="M34" s="204"/>
    </row>
    <row r="35" spans="1:13" ht="13.5" thickBot="1">
      <c r="A35" s="205">
        <v>44642</v>
      </c>
      <c r="B35" s="206" t="s">
        <v>216</v>
      </c>
      <c r="C35" s="206" t="s">
        <v>19</v>
      </c>
      <c r="D35" s="206">
        <v>355.5</v>
      </c>
      <c r="E35" s="207">
        <v>12.29</v>
      </c>
      <c r="F35" s="208">
        <f t="shared" si="0"/>
        <v>4369.0949999999993</v>
      </c>
      <c r="G35" s="205">
        <v>44642</v>
      </c>
      <c r="H35" s="207">
        <v>12.43</v>
      </c>
      <c r="I35" s="208">
        <f t="shared" si="1"/>
        <v>4418.8649999999998</v>
      </c>
      <c r="J35" s="209">
        <f t="shared" si="2"/>
        <v>-52.770000000000437</v>
      </c>
      <c r="K35" s="209">
        <v>-3</v>
      </c>
      <c r="L35" s="225">
        <f t="shared" si="3"/>
        <v>-1.2078016156664125E-2</v>
      </c>
      <c r="M35" s="210" t="s">
        <v>219</v>
      </c>
    </row>
    <row r="36" spans="1:13" ht="13.5" thickBot="1">
      <c r="A36" s="199">
        <v>44642</v>
      </c>
      <c r="B36" s="200" t="s">
        <v>216</v>
      </c>
      <c r="C36" s="200" t="s">
        <v>14</v>
      </c>
      <c r="D36" s="200">
        <v>248.7</v>
      </c>
      <c r="E36" s="201">
        <v>12.49</v>
      </c>
      <c r="F36" s="202">
        <f t="shared" si="0"/>
        <v>3106.2629999999999</v>
      </c>
      <c r="G36" s="199">
        <v>44642</v>
      </c>
      <c r="H36" s="201">
        <v>12.22</v>
      </c>
      <c r="I36" s="202">
        <f t="shared" si="1"/>
        <v>3039.114</v>
      </c>
      <c r="J36" s="203">
        <f t="shared" si="2"/>
        <v>-69.148999999999887</v>
      </c>
      <c r="K36" s="203">
        <v>-2</v>
      </c>
      <c r="L36" s="224">
        <f t="shared" si="3"/>
        <v>-2.2261154319515086E-2</v>
      </c>
      <c r="M36" s="204" t="s">
        <v>219</v>
      </c>
    </row>
    <row r="37" spans="1:13" s="235" customFormat="1" thickBot="1">
      <c r="A37" s="230">
        <v>44642</v>
      </c>
      <c r="B37" s="231" t="s">
        <v>216</v>
      </c>
      <c r="C37" s="231" t="s">
        <v>19</v>
      </c>
      <c r="D37" s="231">
        <v>140.19999999999999</v>
      </c>
      <c r="E37" s="231">
        <v>12.24</v>
      </c>
      <c r="F37" s="208">
        <f t="shared" si="0"/>
        <v>1716.048</v>
      </c>
      <c r="G37" s="230">
        <v>44642</v>
      </c>
      <c r="H37" s="231">
        <v>12</v>
      </c>
      <c r="I37" s="208">
        <f t="shared" si="1"/>
        <v>1682.3999999999999</v>
      </c>
      <c r="J37" s="232">
        <f t="shared" si="2"/>
        <v>33.648000000000138</v>
      </c>
      <c r="K37" s="232">
        <v>0</v>
      </c>
      <c r="L37" s="233">
        <f t="shared" si="3"/>
        <v>1.9607843137254981E-2</v>
      </c>
      <c r="M37" s="234"/>
    </row>
    <row r="38" spans="1:13" ht="13.5" thickBot="1">
      <c r="A38" s="199">
        <v>44643</v>
      </c>
      <c r="B38" s="200" t="s">
        <v>31</v>
      </c>
      <c r="C38" s="200" t="s">
        <v>14</v>
      </c>
      <c r="D38" s="200">
        <v>26.3</v>
      </c>
      <c r="E38" s="201">
        <v>91.36</v>
      </c>
      <c r="F38" s="202">
        <f t="shared" si="0"/>
        <v>2402.768</v>
      </c>
      <c r="G38" s="199">
        <v>44643</v>
      </c>
      <c r="H38" s="201">
        <v>95.19</v>
      </c>
      <c r="I38" s="202">
        <f t="shared" si="1"/>
        <v>2503.4969999999998</v>
      </c>
      <c r="J38" s="203">
        <f t="shared" si="2"/>
        <v>99.928999999999817</v>
      </c>
      <c r="K38" s="203">
        <v>-0.8</v>
      </c>
      <c r="L38" s="224">
        <f t="shared" si="3"/>
        <v>4.1589117218141666E-2</v>
      </c>
      <c r="M38" s="204"/>
    </row>
    <row r="39" spans="1:13" ht="13.5" thickBot="1">
      <c r="A39" s="205">
        <v>44642</v>
      </c>
      <c r="B39" s="206" t="s">
        <v>218</v>
      </c>
      <c r="C39" s="206" t="s">
        <v>14</v>
      </c>
      <c r="D39" s="206">
        <v>30000</v>
      </c>
      <c r="E39" s="207">
        <v>4.1099999999999998E-2</v>
      </c>
      <c r="F39" s="208">
        <f t="shared" si="0"/>
        <v>1233</v>
      </c>
      <c r="G39" s="205">
        <v>44642</v>
      </c>
      <c r="H39" s="207">
        <v>4.1399999999999999E-2</v>
      </c>
      <c r="I39" s="208">
        <f t="shared" si="1"/>
        <v>1242</v>
      </c>
      <c r="J39" s="209">
        <f t="shared" si="2"/>
        <v>8.1300000000000008</v>
      </c>
      <c r="K39" s="209">
        <v>-0.87</v>
      </c>
      <c r="L39" s="225">
        <f t="shared" si="3"/>
        <v>6.5936739659367399E-3</v>
      </c>
      <c r="M39" s="210"/>
    </row>
    <row r="40" spans="1:13" ht="13.5" thickBot="1">
      <c r="A40" s="199">
        <v>44642</v>
      </c>
      <c r="B40" s="200" t="s">
        <v>218</v>
      </c>
      <c r="C40" s="200" t="s">
        <v>19</v>
      </c>
      <c r="D40" s="200">
        <v>30000</v>
      </c>
      <c r="E40" s="201">
        <v>4.07E-2</v>
      </c>
      <c r="F40" s="202">
        <f t="shared" si="0"/>
        <v>1221</v>
      </c>
      <c r="G40" s="199">
        <v>44642</v>
      </c>
      <c r="H40" s="201">
        <v>4.1700000000000001E-2</v>
      </c>
      <c r="I40" s="202">
        <f t="shared" si="1"/>
        <v>1251</v>
      </c>
      <c r="J40" s="203">
        <f t="shared" si="2"/>
        <v>-30.24</v>
      </c>
      <c r="K40" s="203">
        <v>-0.24</v>
      </c>
      <c r="L40" s="224">
        <f t="shared" si="3"/>
        <v>-2.4766584766584766E-2</v>
      </c>
      <c r="M40" s="204" t="s">
        <v>219</v>
      </c>
    </row>
    <row r="41" spans="1:13" ht="13.5" thickBot="1">
      <c r="A41" s="205">
        <v>44643</v>
      </c>
      <c r="B41" s="206" t="s">
        <v>216</v>
      </c>
      <c r="C41" s="206" t="s">
        <v>14</v>
      </c>
      <c r="D41" s="206">
        <v>56</v>
      </c>
      <c r="E41" s="207">
        <v>13.1</v>
      </c>
      <c r="F41" s="208">
        <f t="shared" si="0"/>
        <v>733.6</v>
      </c>
      <c r="G41" s="205">
        <v>44643</v>
      </c>
      <c r="H41" s="207">
        <v>13.478</v>
      </c>
      <c r="I41" s="208">
        <f t="shared" si="1"/>
        <v>754.76800000000003</v>
      </c>
      <c r="J41" s="209">
        <f t="shared" si="2"/>
        <v>20.668000000000006</v>
      </c>
      <c r="K41" s="209">
        <v>-0.5</v>
      </c>
      <c r="L41" s="225">
        <f t="shared" si="3"/>
        <v>2.8173391494002189E-2</v>
      </c>
      <c r="M41" s="210"/>
    </row>
    <row r="42" spans="1:13" ht="13.5" thickBot="1">
      <c r="A42" s="199">
        <v>44643</v>
      </c>
      <c r="B42" s="200" t="s">
        <v>220</v>
      </c>
      <c r="C42" s="200" t="s">
        <v>19</v>
      </c>
      <c r="D42" s="200">
        <v>19</v>
      </c>
      <c r="E42" s="201">
        <v>12.2</v>
      </c>
      <c r="F42" s="202">
        <f t="shared" si="0"/>
        <v>231.79999999999998</v>
      </c>
      <c r="G42" s="199">
        <v>44643</v>
      </c>
      <c r="H42" s="201">
        <v>12.3</v>
      </c>
      <c r="I42" s="202">
        <f t="shared" si="1"/>
        <v>233.70000000000002</v>
      </c>
      <c r="J42" s="203">
        <f t="shared" si="2"/>
        <v>-2.2000000000000339</v>
      </c>
      <c r="K42" s="203">
        <v>-0.3</v>
      </c>
      <c r="L42" s="224">
        <f t="shared" si="3"/>
        <v>-9.4909404659190427E-3</v>
      </c>
      <c r="M42" s="204"/>
    </row>
    <row r="43" spans="1:13" ht="13.5" thickBot="1">
      <c r="A43" s="205">
        <v>44643</v>
      </c>
      <c r="B43" s="206" t="s">
        <v>218</v>
      </c>
      <c r="C43" s="206" t="s">
        <v>14</v>
      </c>
      <c r="D43" s="206">
        <v>21000</v>
      </c>
      <c r="E43" s="207">
        <v>4.4299999999999999E-2</v>
      </c>
      <c r="F43" s="208">
        <f t="shared" si="0"/>
        <v>930.3</v>
      </c>
      <c r="G43" s="205">
        <v>44643</v>
      </c>
      <c r="H43" s="207">
        <v>4.3299999999999998E-2</v>
      </c>
      <c r="I43" s="208">
        <f t="shared" si="1"/>
        <v>909.3</v>
      </c>
      <c r="J43" s="209">
        <f t="shared" si="2"/>
        <v>-22</v>
      </c>
      <c r="K43" s="209">
        <v>-1</v>
      </c>
      <c r="L43" s="225">
        <f t="shared" si="3"/>
        <v>-2.3648285499301303E-2</v>
      </c>
      <c r="M43" s="210"/>
    </row>
    <row r="44" spans="1:13" ht="13.5" thickBot="1">
      <c r="A44" s="199">
        <v>44644</v>
      </c>
      <c r="B44" s="200" t="s">
        <v>31</v>
      </c>
      <c r="C44" s="200" t="s">
        <v>14</v>
      </c>
      <c r="D44" s="200">
        <v>10</v>
      </c>
      <c r="E44" s="201">
        <v>93.944999999999993</v>
      </c>
      <c r="F44" s="202">
        <f t="shared" si="0"/>
        <v>939.44999999999993</v>
      </c>
      <c r="G44" s="199">
        <v>44644</v>
      </c>
      <c r="H44" s="201">
        <v>96</v>
      </c>
      <c r="I44" s="202">
        <f t="shared" si="1"/>
        <v>960</v>
      </c>
      <c r="J44" s="203">
        <f t="shared" si="2"/>
        <v>20.65000000000007</v>
      </c>
      <c r="K44" s="203">
        <v>0.1</v>
      </c>
      <c r="L44" s="224">
        <f t="shared" si="3"/>
        <v>2.1980946298366142E-2</v>
      </c>
      <c r="M44" s="204"/>
    </row>
    <row r="45" spans="1:13" ht="13.5" thickBot="1">
      <c r="A45" s="205">
        <v>44645</v>
      </c>
      <c r="B45" s="206" t="s">
        <v>221</v>
      </c>
      <c r="C45" s="206" t="s">
        <v>14</v>
      </c>
      <c r="D45" s="206">
        <v>500</v>
      </c>
      <c r="E45" s="207">
        <v>1.1185</v>
      </c>
      <c r="F45" s="208">
        <f t="shared" si="0"/>
        <v>559.25</v>
      </c>
      <c r="G45" s="205">
        <v>44645</v>
      </c>
      <c r="H45" s="207">
        <v>1.0900000000000001</v>
      </c>
      <c r="I45" s="208">
        <f t="shared" si="1"/>
        <v>545</v>
      </c>
      <c r="J45" s="209">
        <f t="shared" si="2"/>
        <v>-14.91</v>
      </c>
      <c r="K45" s="209">
        <v>-0.66</v>
      </c>
      <c r="L45" s="225">
        <f t="shared" si="3"/>
        <v>-2.6660706303084487E-2</v>
      </c>
      <c r="M45" s="210"/>
    </row>
    <row r="46" spans="1:13" ht="13.5" thickBot="1">
      <c r="A46" s="199">
        <v>44645</v>
      </c>
      <c r="B46" s="200" t="s">
        <v>216</v>
      </c>
      <c r="C46" s="200" t="s">
        <v>14</v>
      </c>
      <c r="D46" s="200">
        <v>25</v>
      </c>
      <c r="E46" s="201">
        <v>13</v>
      </c>
      <c r="F46" s="202">
        <f t="shared" si="0"/>
        <v>325</v>
      </c>
      <c r="G46" s="199">
        <v>44645</v>
      </c>
      <c r="H46" s="201">
        <v>13.47</v>
      </c>
      <c r="I46" s="202">
        <f t="shared" si="1"/>
        <v>336.75</v>
      </c>
      <c r="J46" s="203">
        <f t="shared" si="2"/>
        <v>11.4</v>
      </c>
      <c r="K46" s="203">
        <v>-0.35</v>
      </c>
      <c r="L46" s="224">
        <f t="shared" si="3"/>
        <v>3.5076923076923075E-2</v>
      </c>
      <c r="M46" s="204"/>
    </row>
    <row r="47" spans="1:13" ht="13.5" thickBot="1">
      <c r="A47" s="205">
        <v>44645</v>
      </c>
      <c r="B47" s="206" t="s">
        <v>216</v>
      </c>
      <c r="C47" s="206" t="s">
        <v>14</v>
      </c>
      <c r="D47" s="206">
        <v>85</v>
      </c>
      <c r="E47" s="207">
        <v>13.12</v>
      </c>
      <c r="F47" s="208">
        <f t="shared" si="0"/>
        <v>1115.2</v>
      </c>
      <c r="G47" s="205">
        <v>44645</v>
      </c>
      <c r="H47" s="207">
        <v>12.897</v>
      </c>
      <c r="I47" s="208">
        <f t="shared" si="1"/>
        <v>1096.2450000000001</v>
      </c>
      <c r="J47" s="209">
        <f t="shared" si="2"/>
        <v>-19.734999999999928</v>
      </c>
      <c r="K47" s="209">
        <v>-0.78</v>
      </c>
      <c r="L47" s="225">
        <f t="shared" si="3"/>
        <v>-1.7696377331420307E-2</v>
      </c>
      <c r="M47" s="210"/>
    </row>
    <row r="48" spans="1:13" ht="13.5" thickBot="1">
      <c r="A48" s="199">
        <v>44646</v>
      </c>
      <c r="B48" s="200" t="s">
        <v>216</v>
      </c>
      <c r="C48" s="200" t="s">
        <v>14</v>
      </c>
      <c r="D48" s="200">
        <v>156.5</v>
      </c>
      <c r="E48" s="201">
        <v>13.15</v>
      </c>
      <c r="F48" s="202">
        <f t="shared" si="0"/>
        <v>2057.9749999999999</v>
      </c>
      <c r="G48" s="199">
        <v>44646</v>
      </c>
      <c r="H48" s="201">
        <v>13.3</v>
      </c>
      <c r="I48" s="202">
        <f t="shared" si="1"/>
        <v>2081.4500000000003</v>
      </c>
      <c r="J48" s="203">
        <f t="shared" si="2"/>
        <v>23.425000000000363</v>
      </c>
      <c r="K48" s="203">
        <v>-0.05</v>
      </c>
      <c r="L48" s="224">
        <f t="shared" si="3"/>
        <v>1.1382548378867752E-2</v>
      </c>
      <c r="M48" s="204" t="s">
        <v>222</v>
      </c>
    </row>
    <row r="49" spans="1:13" ht="13.5" thickBot="1">
      <c r="A49" s="205">
        <v>44646</v>
      </c>
      <c r="B49" s="206" t="s">
        <v>216</v>
      </c>
      <c r="C49" s="206" t="s">
        <v>14</v>
      </c>
      <c r="D49" s="206">
        <v>340.7</v>
      </c>
      <c r="E49" s="207">
        <v>13.48</v>
      </c>
      <c r="F49" s="208">
        <f t="shared" si="0"/>
        <v>4592.6360000000004</v>
      </c>
      <c r="G49" s="205">
        <v>44646</v>
      </c>
      <c r="H49" s="207">
        <v>13.55</v>
      </c>
      <c r="I49" s="208">
        <f t="shared" si="1"/>
        <v>4616.4849999999997</v>
      </c>
      <c r="J49" s="209">
        <f t="shared" si="2"/>
        <v>20.838999999999253</v>
      </c>
      <c r="K49" s="209">
        <v>-3.01</v>
      </c>
      <c r="L49" s="225">
        <f t="shared" si="3"/>
        <v>4.5374813070313547E-3</v>
      </c>
      <c r="M49" s="210" t="s">
        <v>222</v>
      </c>
    </row>
    <row r="50" spans="1:13" ht="13.5" thickBot="1">
      <c r="A50" s="199">
        <v>44646</v>
      </c>
      <c r="B50" s="200" t="s">
        <v>216</v>
      </c>
      <c r="C50" s="200" t="s">
        <v>19</v>
      </c>
      <c r="D50" s="200">
        <v>371.6</v>
      </c>
      <c r="E50" s="201">
        <v>13.57</v>
      </c>
      <c r="F50" s="202">
        <f t="shared" si="0"/>
        <v>5042.6120000000001</v>
      </c>
      <c r="G50" s="199">
        <v>44646</v>
      </c>
      <c r="H50" s="201">
        <v>13.48</v>
      </c>
      <c r="I50" s="202">
        <f t="shared" si="1"/>
        <v>5009.1680000000006</v>
      </c>
      <c r="J50" s="203">
        <f t="shared" si="2"/>
        <v>33.553999999999505</v>
      </c>
      <c r="K50" s="203">
        <v>0.11</v>
      </c>
      <c r="L50" s="224">
        <f t="shared" si="3"/>
        <v>6.6540911733838541E-3</v>
      </c>
      <c r="M50" s="204" t="s">
        <v>222</v>
      </c>
    </row>
    <row r="51" spans="1:13" ht="13.5" thickBot="1">
      <c r="A51" s="205">
        <v>44646</v>
      </c>
      <c r="B51" s="206" t="s">
        <v>216</v>
      </c>
      <c r="C51" s="206" t="s">
        <v>14</v>
      </c>
      <c r="D51" s="206">
        <v>425.3</v>
      </c>
      <c r="E51" s="207">
        <v>13.25</v>
      </c>
      <c r="F51" s="208">
        <f t="shared" si="0"/>
        <v>5635.2250000000004</v>
      </c>
      <c r="G51" s="205">
        <v>44646</v>
      </c>
      <c r="H51" s="207">
        <v>13.36</v>
      </c>
      <c r="I51" s="208">
        <f t="shared" si="1"/>
        <v>5682.0079999999998</v>
      </c>
      <c r="J51" s="209">
        <f t="shared" si="2"/>
        <v>45.652999999999444</v>
      </c>
      <c r="K51" s="209">
        <v>-1.1299999999999999</v>
      </c>
      <c r="L51" s="225">
        <f t="shared" si="3"/>
        <v>8.1013624123259399E-3</v>
      </c>
      <c r="M51" s="210" t="s">
        <v>222</v>
      </c>
    </row>
    <row r="52" spans="1:13" ht="13.5" thickBot="1">
      <c r="A52" s="199">
        <v>44647</v>
      </c>
      <c r="B52" s="200" t="s">
        <v>216</v>
      </c>
      <c r="C52" s="200" t="s">
        <v>14</v>
      </c>
      <c r="D52" s="200">
        <v>472.5</v>
      </c>
      <c r="E52" s="201">
        <v>14.04</v>
      </c>
      <c r="F52" s="202">
        <f t="shared" si="0"/>
        <v>6633.9</v>
      </c>
      <c r="G52" s="199">
        <v>44647</v>
      </c>
      <c r="H52" s="201">
        <v>13.64</v>
      </c>
      <c r="I52" s="202">
        <f t="shared" si="1"/>
        <v>6444.9000000000005</v>
      </c>
      <c r="J52" s="203">
        <f t="shared" si="2"/>
        <v>-192.99999999999909</v>
      </c>
      <c r="K52" s="203">
        <v>-4</v>
      </c>
      <c r="L52" s="224">
        <f t="shared" si="3"/>
        <v>-2.9092992055954885E-2</v>
      </c>
      <c r="M52" s="204" t="s">
        <v>224</v>
      </c>
    </row>
    <row r="53" spans="1:13" ht="13.5" thickBot="1">
      <c r="A53" s="205">
        <v>44647</v>
      </c>
      <c r="B53" s="206" t="s">
        <v>216</v>
      </c>
      <c r="C53" s="206" t="s">
        <v>19</v>
      </c>
      <c r="D53" s="206">
        <v>206.9</v>
      </c>
      <c r="E53" s="207">
        <v>13.8</v>
      </c>
      <c r="F53" s="208">
        <f t="shared" si="0"/>
        <v>2855.2200000000003</v>
      </c>
      <c r="G53" s="205">
        <v>44647</v>
      </c>
      <c r="H53" s="207">
        <v>14.04</v>
      </c>
      <c r="I53" s="208">
        <f t="shared" si="1"/>
        <v>2904.8759999999997</v>
      </c>
      <c r="J53" s="209">
        <f t="shared" si="2"/>
        <v>-53.655999999999494</v>
      </c>
      <c r="K53" s="209">
        <v>-4</v>
      </c>
      <c r="L53" s="225">
        <f t="shared" si="3"/>
        <v>-1.8792247182353547E-2</v>
      </c>
      <c r="M53" s="210"/>
    </row>
    <row r="54" spans="1:13" ht="13.5" thickBot="1">
      <c r="A54" s="199">
        <v>44648</v>
      </c>
      <c r="B54" s="200" t="s">
        <v>225</v>
      </c>
      <c r="C54" s="200" t="s">
        <v>14</v>
      </c>
      <c r="D54" s="200">
        <v>807</v>
      </c>
      <c r="E54" s="201">
        <v>0.97909999999999997</v>
      </c>
      <c r="F54" s="202">
        <f t="shared" si="0"/>
        <v>790.13369999999998</v>
      </c>
      <c r="G54" s="199">
        <v>44648</v>
      </c>
      <c r="H54" s="201">
        <v>0.99360000000000004</v>
      </c>
      <c r="I54" s="202">
        <f t="shared" si="1"/>
        <v>801.83519999999999</v>
      </c>
      <c r="J54" s="203">
        <f t="shared" si="2"/>
        <v>10.87150000000001</v>
      </c>
      <c r="K54" s="203">
        <v>-0.83</v>
      </c>
      <c r="L54" s="224">
        <f t="shared" si="3"/>
        <v>1.3759063814136784E-2</v>
      </c>
      <c r="M54" s="204"/>
    </row>
    <row r="55" spans="1:13" ht="13.5" thickBot="1">
      <c r="A55" s="205">
        <v>44648</v>
      </c>
      <c r="B55" s="206" t="s">
        <v>216</v>
      </c>
      <c r="C55" s="206" t="s">
        <v>14</v>
      </c>
      <c r="D55" s="206">
        <v>122.7</v>
      </c>
      <c r="E55" s="207">
        <v>14.795</v>
      </c>
      <c r="F55" s="208">
        <f t="shared" si="0"/>
        <v>1815.3465000000001</v>
      </c>
      <c r="G55" s="205">
        <v>44648</v>
      </c>
      <c r="H55" s="207">
        <v>14.99</v>
      </c>
      <c r="I55" s="208">
        <f t="shared" si="1"/>
        <v>1839.2730000000001</v>
      </c>
      <c r="J55" s="209">
        <f t="shared" si="2"/>
        <v>22.766500000000033</v>
      </c>
      <c r="K55" s="209">
        <v>-1.1599999999999999</v>
      </c>
      <c r="L55" s="225">
        <f t="shared" si="3"/>
        <v>1.2541131954698474E-2</v>
      </c>
      <c r="M55" s="210"/>
    </row>
    <row r="56" spans="1:13" ht="13.5" thickBot="1">
      <c r="A56" s="199">
        <v>44648</v>
      </c>
      <c r="B56" s="200" t="s">
        <v>216</v>
      </c>
      <c r="C56" s="200" t="s">
        <v>19</v>
      </c>
      <c r="D56" s="200">
        <v>152.5</v>
      </c>
      <c r="E56" s="201">
        <v>14.82</v>
      </c>
      <c r="F56" s="202">
        <f t="shared" si="0"/>
        <v>2260.0500000000002</v>
      </c>
      <c r="G56" s="199">
        <v>44648</v>
      </c>
      <c r="H56" s="201">
        <v>14.9</v>
      </c>
      <c r="I56" s="202">
        <f t="shared" si="1"/>
        <v>2272.25</v>
      </c>
      <c r="J56" s="203">
        <f t="shared" si="2"/>
        <v>-13.899999999999817</v>
      </c>
      <c r="K56" s="203">
        <v>-1.7</v>
      </c>
      <c r="L56" s="224">
        <f t="shared" si="3"/>
        <v>-6.1503064091501585E-3</v>
      </c>
      <c r="M56" s="204"/>
    </row>
    <row r="57" spans="1:13" ht="13.5" thickBot="1">
      <c r="A57" s="205">
        <v>44648</v>
      </c>
      <c r="B57" s="206" t="s">
        <v>216</v>
      </c>
      <c r="C57" s="206" t="s">
        <v>14</v>
      </c>
      <c r="D57" s="206">
        <v>131.9</v>
      </c>
      <c r="E57" s="207">
        <v>15.07</v>
      </c>
      <c r="F57" s="208">
        <f t="shared" si="0"/>
        <v>1987.7330000000002</v>
      </c>
      <c r="G57" s="205">
        <v>44648</v>
      </c>
      <c r="H57" s="207">
        <v>14.98</v>
      </c>
      <c r="I57" s="208">
        <f t="shared" si="1"/>
        <v>1975.8620000000001</v>
      </c>
      <c r="J57" s="209">
        <f t="shared" si="2"/>
        <v>-13.671000000000095</v>
      </c>
      <c r="K57" s="209">
        <v>-1.8</v>
      </c>
      <c r="L57" s="225">
        <f t="shared" si="3"/>
        <v>-6.8776842765100208E-3</v>
      </c>
      <c r="M57" s="210"/>
    </row>
    <row r="58" spans="1:13" ht="13.5" thickBot="1">
      <c r="A58" s="199">
        <v>44648</v>
      </c>
      <c r="B58" s="200" t="s">
        <v>216</v>
      </c>
      <c r="C58" s="200" t="s">
        <v>14</v>
      </c>
      <c r="D58" s="200">
        <v>114.8</v>
      </c>
      <c r="E58" s="201">
        <v>15</v>
      </c>
      <c r="F58" s="202">
        <f t="shared" si="0"/>
        <v>1722</v>
      </c>
      <c r="G58" s="199">
        <v>44648</v>
      </c>
      <c r="H58" s="201">
        <v>14.952</v>
      </c>
      <c r="I58" s="202">
        <f t="shared" si="1"/>
        <v>1716.4895999999999</v>
      </c>
      <c r="J58" s="203">
        <f t="shared" si="2"/>
        <v>-8.2104000000001172</v>
      </c>
      <c r="K58" s="203">
        <v>-2.7</v>
      </c>
      <c r="L58" s="224">
        <f t="shared" si="3"/>
        <v>-4.7679442508711482E-3</v>
      </c>
      <c r="M58" s="204"/>
    </row>
    <row r="59" spans="1:13" ht="13.5" thickBot="1">
      <c r="A59" s="205"/>
      <c r="B59" s="206"/>
      <c r="C59" s="206"/>
      <c r="D59" s="206"/>
      <c r="E59" s="207"/>
      <c r="F59" s="208">
        <f t="shared" si="0"/>
        <v>0</v>
      </c>
      <c r="G59" s="205"/>
      <c r="H59" s="207"/>
      <c r="I59" s="208">
        <f t="shared" si="1"/>
        <v>0</v>
      </c>
      <c r="J59" s="209">
        <f t="shared" si="2"/>
        <v>0</v>
      </c>
      <c r="K59" s="209"/>
      <c r="L59" s="225" t="e">
        <f t="shared" si="3"/>
        <v>#DIV/0!</v>
      </c>
      <c r="M59" s="210"/>
    </row>
    <row r="60" spans="1:13" ht="13.5" thickBot="1">
      <c r="A60" s="199"/>
      <c r="B60" s="200"/>
      <c r="C60" s="200"/>
      <c r="D60" s="200"/>
      <c r="E60" s="201"/>
      <c r="F60" s="202">
        <f t="shared" si="0"/>
        <v>0</v>
      </c>
      <c r="G60" s="199"/>
      <c r="H60" s="201"/>
      <c r="I60" s="202">
        <f t="shared" si="1"/>
        <v>0</v>
      </c>
      <c r="J60" s="203">
        <f t="shared" si="2"/>
        <v>0</v>
      </c>
      <c r="K60" s="203"/>
      <c r="L60" s="224" t="e">
        <f t="shared" si="3"/>
        <v>#DIV/0!</v>
      </c>
      <c r="M60" s="204"/>
    </row>
    <row r="61" spans="1:13" ht="13.5" thickBot="1">
      <c r="A61" s="211"/>
      <c r="B61" s="212"/>
      <c r="C61" s="212"/>
      <c r="D61" s="212"/>
      <c r="E61" s="212"/>
      <c r="F61" s="208">
        <f t="shared" si="0"/>
        <v>0</v>
      </c>
      <c r="G61" s="211"/>
      <c r="H61" s="212"/>
      <c r="I61" s="208">
        <f t="shared" si="1"/>
        <v>0</v>
      </c>
      <c r="J61" s="209">
        <f t="shared" si="2"/>
        <v>0</v>
      </c>
      <c r="K61" s="209"/>
      <c r="L61" s="225" t="e">
        <f t="shared" si="3"/>
        <v>#DIV/0!</v>
      </c>
      <c r="M61" s="210"/>
    </row>
    <row r="62" spans="1:13" ht="13.5" thickBot="1">
      <c r="A62" s="199"/>
      <c r="B62" s="200"/>
      <c r="C62" s="200"/>
      <c r="D62" s="200"/>
      <c r="E62" s="201"/>
      <c r="F62" s="202">
        <f t="shared" si="0"/>
        <v>0</v>
      </c>
      <c r="G62" s="199"/>
      <c r="H62" s="201"/>
      <c r="I62" s="202">
        <f t="shared" si="1"/>
        <v>0</v>
      </c>
      <c r="J62" s="203">
        <f t="shared" si="2"/>
        <v>0</v>
      </c>
      <c r="K62" s="203"/>
      <c r="L62" s="224" t="e">
        <f t="shared" si="3"/>
        <v>#DIV/0!</v>
      </c>
      <c r="M62" s="204"/>
    </row>
    <row r="63" spans="1:13" ht="13.5" thickBot="1">
      <c r="A63" s="205"/>
      <c r="B63" s="206"/>
      <c r="C63" s="206"/>
      <c r="D63" s="206"/>
      <c r="E63" s="207"/>
      <c r="F63" s="208">
        <f t="shared" si="0"/>
        <v>0</v>
      </c>
      <c r="G63" s="205"/>
      <c r="H63" s="207"/>
      <c r="I63" s="208">
        <f t="shared" si="1"/>
        <v>0</v>
      </c>
      <c r="J63" s="209">
        <f t="shared" si="2"/>
        <v>0</v>
      </c>
      <c r="K63" s="209"/>
      <c r="L63" s="225" t="e">
        <f t="shared" si="3"/>
        <v>#DIV/0!</v>
      </c>
      <c r="M63" s="210"/>
    </row>
    <row r="64" spans="1:13" ht="13.5" thickBot="1">
      <c r="A64" s="199"/>
      <c r="B64" s="200"/>
      <c r="C64" s="200"/>
      <c r="D64" s="200"/>
      <c r="E64" s="201"/>
      <c r="F64" s="202">
        <f t="shared" si="0"/>
        <v>0</v>
      </c>
      <c r="G64" s="199"/>
      <c r="H64" s="201"/>
      <c r="I64" s="202">
        <f t="shared" si="1"/>
        <v>0</v>
      </c>
      <c r="J64" s="203">
        <f t="shared" si="2"/>
        <v>0</v>
      </c>
      <c r="K64" s="203"/>
      <c r="L64" s="224" t="e">
        <f t="shared" si="3"/>
        <v>#DIV/0!</v>
      </c>
      <c r="M64" s="204"/>
    </row>
    <row r="65" spans="1:13" ht="13.5" thickBot="1">
      <c r="A65" s="205"/>
      <c r="B65" s="206"/>
      <c r="C65" s="206"/>
      <c r="D65" s="206"/>
      <c r="E65" s="207"/>
      <c r="F65" s="208">
        <f t="shared" si="0"/>
        <v>0</v>
      </c>
      <c r="G65" s="205"/>
      <c r="H65" s="207"/>
      <c r="I65" s="208">
        <f t="shared" si="1"/>
        <v>0</v>
      </c>
      <c r="J65" s="209">
        <f t="shared" si="2"/>
        <v>0</v>
      </c>
      <c r="K65" s="209"/>
      <c r="L65" s="225" t="e">
        <f t="shared" si="3"/>
        <v>#DIV/0!</v>
      </c>
      <c r="M65" s="210"/>
    </row>
    <row r="66" spans="1:13" ht="13.5" thickBot="1">
      <c r="A66" s="199"/>
      <c r="B66" s="200"/>
      <c r="C66" s="200"/>
      <c r="D66" s="200"/>
      <c r="E66" s="201"/>
      <c r="F66" s="202">
        <f t="shared" si="0"/>
        <v>0</v>
      </c>
      <c r="G66" s="199"/>
      <c r="H66" s="201"/>
      <c r="I66" s="202">
        <f t="shared" si="1"/>
        <v>0</v>
      </c>
      <c r="J66" s="203">
        <f t="shared" si="2"/>
        <v>0</v>
      </c>
      <c r="K66" s="203"/>
      <c r="L66" s="224" t="e">
        <f t="shared" si="3"/>
        <v>#DIV/0!</v>
      </c>
      <c r="M66" s="204"/>
    </row>
    <row r="67" spans="1:13" ht="13.5" thickBot="1">
      <c r="A67" s="205"/>
      <c r="B67" s="206"/>
      <c r="C67" s="206"/>
      <c r="D67" s="206"/>
      <c r="E67" s="207"/>
      <c r="F67" s="208">
        <f t="shared" si="0"/>
        <v>0</v>
      </c>
      <c r="G67" s="205"/>
      <c r="H67" s="207"/>
      <c r="I67" s="208">
        <f t="shared" si="1"/>
        <v>0</v>
      </c>
      <c r="J67" s="209">
        <f t="shared" si="2"/>
        <v>0</v>
      </c>
      <c r="K67" s="209"/>
      <c r="L67" s="225" t="e">
        <f t="shared" si="3"/>
        <v>#DIV/0!</v>
      </c>
      <c r="M67" s="210"/>
    </row>
    <row r="68" spans="1:13" ht="13.5" thickBot="1">
      <c r="A68" s="199"/>
      <c r="B68" s="200"/>
      <c r="C68" s="200"/>
      <c r="D68" s="200"/>
      <c r="E68" s="201"/>
      <c r="F68" s="202">
        <f t="shared" si="0"/>
        <v>0</v>
      </c>
      <c r="G68" s="199"/>
      <c r="H68" s="201"/>
      <c r="I68" s="202">
        <f t="shared" si="1"/>
        <v>0</v>
      </c>
      <c r="J68" s="203">
        <f t="shared" si="2"/>
        <v>0</v>
      </c>
      <c r="K68" s="203"/>
      <c r="L68" s="224" t="e">
        <f t="shared" si="3"/>
        <v>#DIV/0!</v>
      </c>
      <c r="M68" s="204"/>
    </row>
    <row r="69" spans="1:13" ht="13.5" thickBot="1">
      <c r="A69" s="211"/>
      <c r="B69" s="212"/>
      <c r="C69" s="212"/>
      <c r="D69" s="212"/>
      <c r="E69" s="212"/>
      <c r="F69" s="208">
        <f t="shared" si="0"/>
        <v>0</v>
      </c>
      <c r="G69" s="211"/>
      <c r="H69" s="212"/>
      <c r="I69" s="208">
        <f t="shared" si="1"/>
        <v>0</v>
      </c>
      <c r="J69" s="209">
        <f t="shared" si="2"/>
        <v>0</v>
      </c>
      <c r="K69" s="209"/>
      <c r="L69" s="225" t="e">
        <f t="shared" si="3"/>
        <v>#DIV/0!</v>
      </c>
      <c r="M69" s="210"/>
    </row>
    <row r="70" spans="1:13" ht="13.5" thickBot="1">
      <c r="A70" s="199"/>
      <c r="B70" s="200"/>
      <c r="C70" s="200"/>
      <c r="D70" s="200"/>
      <c r="E70" s="201"/>
      <c r="F70" s="202">
        <f t="shared" si="0"/>
        <v>0</v>
      </c>
      <c r="G70" s="199"/>
      <c r="H70" s="201"/>
      <c r="I70" s="202">
        <f t="shared" si="1"/>
        <v>0</v>
      </c>
      <c r="J70" s="203">
        <f t="shared" si="2"/>
        <v>0</v>
      </c>
      <c r="K70" s="203"/>
      <c r="L70" s="224" t="e">
        <f t="shared" si="3"/>
        <v>#DIV/0!</v>
      </c>
      <c r="M70" s="204"/>
    </row>
    <row r="71" spans="1:13" ht="13.5" thickBot="1">
      <c r="A71" s="205"/>
      <c r="B71" s="206"/>
      <c r="C71" s="206"/>
      <c r="D71" s="206"/>
      <c r="E71" s="207"/>
      <c r="F71" s="208">
        <f t="shared" si="0"/>
        <v>0</v>
      </c>
      <c r="G71" s="205"/>
      <c r="H71" s="207"/>
      <c r="I71" s="208">
        <f t="shared" si="1"/>
        <v>0</v>
      </c>
      <c r="J71" s="209">
        <f t="shared" si="2"/>
        <v>0</v>
      </c>
      <c r="K71" s="209"/>
      <c r="L71" s="225" t="e">
        <f t="shared" si="3"/>
        <v>#DIV/0!</v>
      </c>
      <c r="M71" s="210"/>
    </row>
    <row r="72" spans="1:13" ht="13.5" thickBot="1">
      <c r="A72" s="199"/>
      <c r="B72" s="200"/>
      <c r="C72" s="200"/>
      <c r="D72" s="200"/>
      <c r="E72" s="201"/>
      <c r="F72" s="202">
        <f t="shared" si="0"/>
        <v>0</v>
      </c>
      <c r="G72" s="199"/>
      <c r="H72" s="201"/>
      <c r="I72" s="202">
        <f t="shared" si="1"/>
        <v>0</v>
      </c>
      <c r="J72" s="203">
        <f t="shared" si="2"/>
        <v>0</v>
      </c>
      <c r="K72" s="203"/>
      <c r="L72" s="224" t="e">
        <f t="shared" si="3"/>
        <v>#DIV/0!</v>
      </c>
      <c r="M72" s="204"/>
    </row>
    <row r="73" spans="1:13" ht="13.5" thickBot="1">
      <c r="A73" s="205"/>
      <c r="B73" s="206"/>
      <c r="C73" s="206"/>
      <c r="D73" s="206"/>
      <c r="E73" s="207"/>
      <c r="F73" s="208">
        <f t="shared" ref="F73:F136" si="4">D73*E73</f>
        <v>0</v>
      </c>
      <c r="G73" s="205"/>
      <c r="H73" s="207"/>
      <c r="I73" s="208">
        <f t="shared" ref="I73:I136" si="5">H73*D73</f>
        <v>0</v>
      </c>
      <c r="J73" s="209">
        <f t="shared" ref="J73:J136" si="6">IF(C73="SHORT", (F73-I73)+K73, (I73-F73)+K73)</f>
        <v>0</v>
      </c>
      <c r="K73" s="209"/>
      <c r="L73" s="225" t="e">
        <f t="shared" ref="L73:L136" si="7">IF(J73&gt;"0",-(J73/F73),(J73/F73))</f>
        <v>#DIV/0!</v>
      </c>
      <c r="M73" s="210"/>
    </row>
    <row r="74" spans="1:13" ht="13.5" thickBot="1">
      <c r="A74" s="199"/>
      <c r="B74" s="200"/>
      <c r="C74" s="200"/>
      <c r="D74" s="200"/>
      <c r="E74" s="201"/>
      <c r="F74" s="202">
        <f t="shared" si="4"/>
        <v>0</v>
      </c>
      <c r="G74" s="199"/>
      <c r="H74" s="201"/>
      <c r="I74" s="202">
        <f t="shared" si="5"/>
        <v>0</v>
      </c>
      <c r="J74" s="203">
        <f t="shared" si="6"/>
        <v>0</v>
      </c>
      <c r="K74" s="203"/>
      <c r="L74" s="224" t="e">
        <f t="shared" si="7"/>
        <v>#DIV/0!</v>
      </c>
      <c r="M74" s="204"/>
    </row>
    <row r="75" spans="1:13" ht="13.5" thickBot="1">
      <c r="A75" s="205"/>
      <c r="B75" s="206"/>
      <c r="C75" s="206"/>
      <c r="D75" s="206"/>
      <c r="E75" s="207"/>
      <c r="F75" s="208">
        <f t="shared" si="4"/>
        <v>0</v>
      </c>
      <c r="G75" s="205"/>
      <c r="H75" s="207"/>
      <c r="I75" s="208">
        <f t="shared" si="5"/>
        <v>0</v>
      </c>
      <c r="J75" s="209">
        <f t="shared" si="6"/>
        <v>0</v>
      </c>
      <c r="K75" s="209"/>
      <c r="L75" s="225" t="e">
        <f t="shared" si="7"/>
        <v>#DIV/0!</v>
      </c>
      <c r="M75" s="210"/>
    </row>
    <row r="76" spans="1:13" ht="13.5" thickBot="1">
      <c r="A76" s="199"/>
      <c r="B76" s="200"/>
      <c r="C76" s="200"/>
      <c r="D76" s="200"/>
      <c r="E76" s="201"/>
      <c r="F76" s="202">
        <f t="shared" si="4"/>
        <v>0</v>
      </c>
      <c r="G76" s="199"/>
      <c r="H76" s="201"/>
      <c r="I76" s="202">
        <f t="shared" si="5"/>
        <v>0</v>
      </c>
      <c r="J76" s="203">
        <f t="shared" si="6"/>
        <v>0</v>
      </c>
      <c r="K76" s="203"/>
      <c r="L76" s="224" t="e">
        <f t="shared" si="7"/>
        <v>#DIV/0!</v>
      </c>
      <c r="M76" s="204"/>
    </row>
    <row r="77" spans="1:13" ht="13.5" thickBot="1">
      <c r="A77" s="205"/>
      <c r="B77" s="206"/>
      <c r="C77" s="206"/>
      <c r="D77" s="206"/>
      <c r="E77" s="207"/>
      <c r="F77" s="208">
        <f t="shared" si="4"/>
        <v>0</v>
      </c>
      <c r="G77" s="205"/>
      <c r="H77" s="207"/>
      <c r="I77" s="208">
        <f t="shared" si="5"/>
        <v>0</v>
      </c>
      <c r="J77" s="209">
        <f t="shared" si="6"/>
        <v>0</v>
      </c>
      <c r="K77" s="209"/>
      <c r="L77" s="225" t="e">
        <f t="shared" si="7"/>
        <v>#DIV/0!</v>
      </c>
      <c r="M77" s="210"/>
    </row>
    <row r="78" spans="1:13" ht="13.5" thickBot="1">
      <c r="A78" s="199"/>
      <c r="B78" s="200"/>
      <c r="C78" s="200"/>
      <c r="D78" s="200"/>
      <c r="E78" s="201"/>
      <c r="F78" s="202">
        <f t="shared" si="4"/>
        <v>0</v>
      </c>
      <c r="G78" s="199"/>
      <c r="H78" s="201"/>
      <c r="I78" s="202">
        <f t="shared" si="5"/>
        <v>0</v>
      </c>
      <c r="J78" s="203">
        <f t="shared" si="6"/>
        <v>0</v>
      </c>
      <c r="K78" s="203"/>
      <c r="L78" s="224" t="e">
        <f t="shared" si="7"/>
        <v>#DIV/0!</v>
      </c>
      <c r="M78" s="204"/>
    </row>
    <row r="79" spans="1:13" ht="13.5" thickBot="1">
      <c r="A79" s="205"/>
      <c r="B79" s="206"/>
      <c r="C79" s="206"/>
      <c r="D79" s="206"/>
      <c r="E79" s="207"/>
      <c r="F79" s="208">
        <f t="shared" si="4"/>
        <v>0</v>
      </c>
      <c r="G79" s="205"/>
      <c r="H79" s="207"/>
      <c r="I79" s="208">
        <f t="shared" si="5"/>
        <v>0</v>
      </c>
      <c r="J79" s="209">
        <f t="shared" si="6"/>
        <v>0</v>
      </c>
      <c r="K79" s="209"/>
      <c r="L79" s="225" t="e">
        <f t="shared" si="7"/>
        <v>#DIV/0!</v>
      </c>
      <c r="M79" s="210"/>
    </row>
    <row r="80" spans="1:13" ht="13.5" thickBot="1">
      <c r="A80" s="199"/>
      <c r="B80" s="200"/>
      <c r="C80" s="200"/>
      <c r="D80" s="200"/>
      <c r="E80" s="201"/>
      <c r="F80" s="202">
        <f t="shared" si="4"/>
        <v>0</v>
      </c>
      <c r="G80" s="199"/>
      <c r="H80" s="201"/>
      <c r="I80" s="202">
        <f t="shared" si="5"/>
        <v>0</v>
      </c>
      <c r="J80" s="203">
        <f t="shared" si="6"/>
        <v>0</v>
      </c>
      <c r="K80" s="203"/>
      <c r="L80" s="224" t="e">
        <f t="shared" si="7"/>
        <v>#DIV/0!</v>
      </c>
      <c r="M80" s="204"/>
    </row>
    <row r="81" spans="1:13" ht="13.5" thickBot="1">
      <c r="A81" s="205"/>
      <c r="B81" s="206"/>
      <c r="C81" s="206"/>
      <c r="D81" s="206"/>
      <c r="E81" s="207"/>
      <c r="F81" s="208">
        <f t="shared" si="4"/>
        <v>0</v>
      </c>
      <c r="G81" s="205"/>
      <c r="H81" s="207"/>
      <c r="I81" s="208">
        <f t="shared" si="5"/>
        <v>0</v>
      </c>
      <c r="J81" s="209">
        <f t="shared" si="6"/>
        <v>0</v>
      </c>
      <c r="K81" s="209"/>
      <c r="L81" s="225" t="e">
        <f t="shared" si="7"/>
        <v>#DIV/0!</v>
      </c>
      <c r="M81" s="210"/>
    </row>
    <row r="82" spans="1:13" ht="13.5" thickBot="1">
      <c r="A82" s="199"/>
      <c r="B82" s="200"/>
      <c r="C82" s="200"/>
      <c r="D82" s="200"/>
      <c r="E82" s="201"/>
      <c r="F82" s="202">
        <f t="shared" si="4"/>
        <v>0</v>
      </c>
      <c r="G82" s="199"/>
      <c r="H82" s="201"/>
      <c r="I82" s="202">
        <f t="shared" si="5"/>
        <v>0</v>
      </c>
      <c r="J82" s="203">
        <f t="shared" si="6"/>
        <v>0</v>
      </c>
      <c r="K82" s="203"/>
      <c r="L82" s="224" t="e">
        <f t="shared" si="7"/>
        <v>#DIV/0!</v>
      </c>
      <c r="M82" s="204"/>
    </row>
    <row r="83" spans="1:13" ht="13.5" thickBot="1">
      <c r="A83" s="205"/>
      <c r="B83" s="206"/>
      <c r="C83" s="206"/>
      <c r="D83" s="206"/>
      <c r="E83" s="207"/>
      <c r="F83" s="208">
        <f t="shared" si="4"/>
        <v>0</v>
      </c>
      <c r="G83" s="205"/>
      <c r="H83" s="207"/>
      <c r="I83" s="208">
        <f t="shared" si="5"/>
        <v>0</v>
      </c>
      <c r="J83" s="209">
        <f t="shared" si="6"/>
        <v>0</v>
      </c>
      <c r="K83" s="209"/>
      <c r="L83" s="225" t="e">
        <f t="shared" si="7"/>
        <v>#DIV/0!</v>
      </c>
      <c r="M83" s="210"/>
    </row>
    <row r="84" spans="1:13" ht="13.5" thickBot="1">
      <c r="A84" s="199"/>
      <c r="B84" s="200"/>
      <c r="C84" s="200"/>
      <c r="D84" s="200"/>
      <c r="E84" s="201"/>
      <c r="F84" s="202">
        <f t="shared" si="4"/>
        <v>0</v>
      </c>
      <c r="G84" s="199"/>
      <c r="H84" s="201"/>
      <c r="I84" s="202">
        <f t="shared" si="5"/>
        <v>0</v>
      </c>
      <c r="J84" s="203">
        <f t="shared" si="6"/>
        <v>0</v>
      </c>
      <c r="K84" s="203"/>
      <c r="L84" s="224" t="e">
        <f t="shared" si="7"/>
        <v>#DIV/0!</v>
      </c>
      <c r="M84" s="204"/>
    </row>
    <row r="85" spans="1:13" ht="13.5" thickBot="1">
      <c r="A85" s="205"/>
      <c r="B85" s="206"/>
      <c r="C85" s="206"/>
      <c r="D85" s="206"/>
      <c r="E85" s="207"/>
      <c r="F85" s="208">
        <f t="shared" si="4"/>
        <v>0</v>
      </c>
      <c r="G85" s="205"/>
      <c r="H85" s="207"/>
      <c r="I85" s="208">
        <f t="shared" si="5"/>
        <v>0</v>
      </c>
      <c r="J85" s="209">
        <f t="shared" si="6"/>
        <v>0</v>
      </c>
      <c r="K85" s="209"/>
      <c r="L85" s="225" t="e">
        <f t="shared" si="7"/>
        <v>#DIV/0!</v>
      </c>
      <c r="M85" s="210"/>
    </row>
    <row r="86" spans="1:13" ht="13.5" thickBot="1">
      <c r="A86" s="199"/>
      <c r="B86" s="200"/>
      <c r="C86" s="200"/>
      <c r="D86" s="200"/>
      <c r="E86" s="201"/>
      <c r="F86" s="202">
        <f t="shared" si="4"/>
        <v>0</v>
      </c>
      <c r="G86" s="199"/>
      <c r="H86" s="201"/>
      <c r="I86" s="202">
        <f t="shared" si="5"/>
        <v>0</v>
      </c>
      <c r="J86" s="203">
        <f t="shared" si="6"/>
        <v>0</v>
      </c>
      <c r="K86" s="203"/>
      <c r="L86" s="224" t="e">
        <f t="shared" si="7"/>
        <v>#DIV/0!</v>
      </c>
      <c r="M86" s="204"/>
    </row>
    <row r="87" spans="1:13" ht="13.5" thickBot="1">
      <c r="A87" s="205"/>
      <c r="B87" s="206"/>
      <c r="C87" s="206"/>
      <c r="D87" s="206"/>
      <c r="E87" s="207"/>
      <c r="F87" s="208">
        <f t="shared" si="4"/>
        <v>0</v>
      </c>
      <c r="G87" s="205"/>
      <c r="H87" s="207"/>
      <c r="I87" s="208">
        <f t="shared" si="5"/>
        <v>0</v>
      </c>
      <c r="J87" s="209">
        <f t="shared" si="6"/>
        <v>0</v>
      </c>
      <c r="K87" s="209"/>
      <c r="L87" s="225" t="e">
        <f t="shared" si="7"/>
        <v>#DIV/0!</v>
      </c>
      <c r="M87" s="210"/>
    </row>
    <row r="88" spans="1:13" ht="13.5" thickBot="1">
      <c r="A88" s="199"/>
      <c r="B88" s="200"/>
      <c r="C88" s="200"/>
      <c r="D88" s="200"/>
      <c r="E88" s="201"/>
      <c r="F88" s="202">
        <f t="shared" si="4"/>
        <v>0</v>
      </c>
      <c r="G88" s="199"/>
      <c r="H88" s="201"/>
      <c r="I88" s="202">
        <f t="shared" si="5"/>
        <v>0</v>
      </c>
      <c r="J88" s="203">
        <f t="shared" si="6"/>
        <v>0</v>
      </c>
      <c r="K88" s="203"/>
      <c r="L88" s="224" t="e">
        <f t="shared" si="7"/>
        <v>#DIV/0!</v>
      </c>
      <c r="M88" s="204"/>
    </row>
    <row r="89" spans="1:13" ht="13.5" thickBot="1">
      <c r="A89" s="205"/>
      <c r="B89" s="206"/>
      <c r="C89" s="206"/>
      <c r="D89" s="206"/>
      <c r="E89" s="207"/>
      <c r="F89" s="208">
        <f t="shared" si="4"/>
        <v>0</v>
      </c>
      <c r="G89" s="205"/>
      <c r="H89" s="207"/>
      <c r="I89" s="208">
        <f t="shared" si="5"/>
        <v>0</v>
      </c>
      <c r="J89" s="209">
        <f t="shared" si="6"/>
        <v>0</v>
      </c>
      <c r="K89" s="209"/>
      <c r="L89" s="225" t="e">
        <f t="shared" si="7"/>
        <v>#DIV/0!</v>
      </c>
      <c r="M89" s="210"/>
    </row>
    <row r="90" spans="1:13" ht="13.5" thickBot="1">
      <c r="A90" s="199"/>
      <c r="B90" s="200"/>
      <c r="C90" s="200"/>
      <c r="D90" s="200"/>
      <c r="E90" s="201"/>
      <c r="F90" s="202">
        <f t="shared" si="4"/>
        <v>0</v>
      </c>
      <c r="G90" s="199"/>
      <c r="H90" s="201"/>
      <c r="I90" s="202">
        <f t="shared" si="5"/>
        <v>0</v>
      </c>
      <c r="J90" s="203">
        <f t="shared" si="6"/>
        <v>0</v>
      </c>
      <c r="K90" s="203"/>
      <c r="L90" s="224" t="e">
        <f t="shared" si="7"/>
        <v>#DIV/0!</v>
      </c>
      <c r="M90" s="204"/>
    </row>
    <row r="91" spans="1:13" ht="13.5" thickBot="1">
      <c r="A91" s="205"/>
      <c r="B91" s="206"/>
      <c r="C91" s="206"/>
      <c r="D91" s="206"/>
      <c r="E91" s="207"/>
      <c r="F91" s="208">
        <f t="shared" si="4"/>
        <v>0</v>
      </c>
      <c r="G91" s="205"/>
      <c r="H91" s="207"/>
      <c r="I91" s="208">
        <f t="shared" si="5"/>
        <v>0</v>
      </c>
      <c r="J91" s="209">
        <f t="shared" si="6"/>
        <v>0</v>
      </c>
      <c r="K91" s="209"/>
      <c r="L91" s="225" t="e">
        <f t="shared" si="7"/>
        <v>#DIV/0!</v>
      </c>
      <c r="M91" s="210"/>
    </row>
    <row r="92" spans="1:13" ht="13.5" thickBot="1">
      <c r="A92" s="199"/>
      <c r="B92" s="200"/>
      <c r="C92" s="200"/>
      <c r="D92" s="200"/>
      <c r="E92" s="201"/>
      <c r="F92" s="202">
        <f t="shared" si="4"/>
        <v>0</v>
      </c>
      <c r="G92" s="199"/>
      <c r="H92" s="201"/>
      <c r="I92" s="202">
        <f t="shared" si="5"/>
        <v>0</v>
      </c>
      <c r="J92" s="203">
        <f t="shared" si="6"/>
        <v>0</v>
      </c>
      <c r="K92" s="203"/>
      <c r="L92" s="224" t="e">
        <f t="shared" si="7"/>
        <v>#DIV/0!</v>
      </c>
      <c r="M92" s="204"/>
    </row>
    <row r="93" spans="1:13" ht="13.5" thickBot="1">
      <c r="A93" s="211"/>
      <c r="B93" s="212"/>
      <c r="C93" s="212"/>
      <c r="D93" s="212"/>
      <c r="E93" s="212"/>
      <c r="F93" s="208">
        <f t="shared" si="4"/>
        <v>0</v>
      </c>
      <c r="G93" s="211"/>
      <c r="H93" s="212"/>
      <c r="I93" s="208">
        <f t="shared" si="5"/>
        <v>0</v>
      </c>
      <c r="J93" s="209">
        <f t="shared" si="6"/>
        <v>0</v>
      </c>
      <c r="K93" s="209"/>
      <c r="L93" s="225" t="e">
        <f t="shared" si="7"/>
        <v>#DIV/0!</v>
      </c>
      <c r="M93" s="210"/>
    </row>
    <row r="94" spans="1:13" ht="13.5" thickBot="1">
      <c r="A94" s="199"/>
      <c r="B94" s="200"/>
      <c r="C94" s="200"/>
      <c r="D94" s="200"/>
      <c r="E94" s="201"/>
      <c r="F94" s="202">
        <f t="shared" si="4"/>
        <v>0</v>
      </c>
      <c r="G94" s="199"/>
      <c r="H94" s="201"/>
      <c r="I94" s="202">
        <f t="shared" si="5"/>
        <v>0</v>
      </c>
      <c r="J94" s="203">
        <f t="shared" si="6"/>
        <v>0</v>
      </c>
      <c r="K94" s="203"/>
      <c r="L94" s="224" t="e">
        <f t="shared" si="7"/>
        <v>#DIV/0!</v>
      </c>
      <c r="M94" s="204"/>
    </row>
    <row r="95" spans="1:13" ht="13.5" thickBot="1">
      <c r="A95" s="205"/>
      <c r="B95" s="206"/>
      <c r="C95" s="206"/>
      <c r="D95" s="206"/>
      <c r="E95" s="207"/>
      <c r="F95" s="208">
        <f t="shared" si="4"/>
        <v>0</v>
      </c>
      <c r="G95" s="205"/>
      <c r="H95" s="207"/>
      <c r="I95" s="208">
        <f t="shared" si="5"/>
        <v>0</v>
      </c>
      <c r="J95" s="209">
        <f t="shared" si="6"/>
        <v>0</v>
      </c>
      <c r="K95" s="209"/>
      <c r="L95" s="225" t="e">
        <f t="shared" si="7"/>
        <v>#DIV/0!</v>
      </c>
      <c r="M95" s="210"/>
    </row>
    <row r="96" spans="1:13" ht="13.5" thickBot="1">
      <c r="A96" s="199"/>
      <c r="B96" s="200"/>
      <c r="C96" s="200"/>
      <c r="D96" s="200"/>
      <c r="E96" s="201"/>
      <c r="F96" s="202">
        <f t="shared" si="4"/>
        <v>0</v>
      </c>
      <c r="G96" s="199"/>
      <c r="H96" s="201"/>
      <c r="I96" s="202">
        <f t="shared" si="5"/>
        <v>0</v>
      </c>
      <c r="J96" s="203">
        <f t="shared" si="6"/>
        <v>0</v>
      </c>
      <c r="K96" s="203"/>
      <c r="L96" s="224" t="e">
        <f t="shared" si="7"/>
        <v>#DIV/0!</v>
      </c>
      <c r="M96" s="204"/>
    </row>
    <row r="97" spans="1:13" ht="13.5" thickBot="1">
      <c r="A97" s="205"/>
      <c r="B97" s="206"/>
      <c r="C97" s="206"/>
      <c r="D97" s="206"/>
      <c r="E97" s="207"/>
      <c r="F97" s="208">
        <f t="shared" si="4"/>
        <v>0</v>
      </c>
      <c r="G97" s="205"/>
      <c r="H97" s="207"/>
      <c r="I97" s="208">
        <f t="shared" si="5"/>
        <v>0</v>
      </c>
      <c r="J97" s="209">
        <f t="shared" si="6"/>
        <v>0</v>
      </c>
      <c r="K97" s="209"/>
      <c r="L97" s="225" t="e">
        <f t="shared" si="7"/>
        <v>#DIV/0!</v>
      </c>
      <c r="M97" s="210"/>
    </row>
    <row r="98" spans="1:13" ht="13.5" thickBot="1">
      <c r="A98" s="199"/>
      <c r="B98" s="200"/>
      <c r="C98" s="200"/>
      <c r="D98" s="200"/>
      <c r="E98" s="201"/>
      <c r="F98" s="202">
        <f t="shared" si="4"/>
        <v>0</v>
      </c>
      <c r="G98" s="199"/>
      <c r="H98" s="201"/>
      <c r="I98" s="202">
        <f t="shared" si="5"/>
        <v>0</v>
      </c>
      <c r="J98" s="203">
        <f t="shared" si="6"/>
        <v>0</v>
      </c>
      <c r="K98" s="203"/>
      <c r="L98" s="224" t="e">
        <f t="shared" si="7"/>
        <v>#DIV/0!</v>
      </c>
      <c r="M98" s="204"/>
    </row>
    <row r="99" spans="1:13" ht="13.5" thickBot="1">
      <c r="A99" s="205"/>
      <c r="B99" s="206"/>
      <c r="C99" s="206"/>
      <c r="D99" s="206"/>
      <c r="E99" s="207"/>
      <c r="F99" s="208">
        <f t="shared" si="4"/>
        <v>0</v>
      </c>
      <c r="G99" s="205"/>
      <c r="H99" s="207"/>
      <c r="I99" s="208">
        <f t="shared" si="5"/>
        <v>0</v>
      </c>
      <c r="J99" s="209">
        <f t="shared" si="6"/>
        <v>0</v>
      </c>
      <c r="K99" s="209"/>
      <c r="L99" s="225" t="e">
        <f t="shared" si="7"/>
        <v>#DIV/0!</v>
      </c>
      <c r="M99" s="210"/>
    </row>
    <row r="100" spans="1:13" ht="13.5" thickBot="1">
      <c r="A100" s="199"/>
      <c r="B100" s="200"/>
      <c r="C100" s="200"/>
      <c r="D100" s="200"/>
      <c r="E100" s="201"/>
      <c r="F100" s="202">
        <f t="shared" si="4"/>
        <v>0</v>
      </c>
      <c r="G100" s="199"/>
      <c r="H100" s="201"/>
      <c r="I100" s="202">
        <f t="shared" si="5"/>
        <v>0</v>
      </c>
      <c r="J100" s="203">
        <f t="shared" si="6"/>
        <v>0</v>
      </c>
      <c r="K100" s="203"/>
      <c r="L100" s="224" t="e">
        <f t="shared" si="7"/>
        <v>#DIV/0!</v>
      </c>
      <c r="M100" s="204"/>
    </row>
    <row r="101" spans="1:13" ht="13.5" thickBot="1">
      <c r="A101" s="211"/>
      <c r="B101" s="212"/>
      <c r="C101" s="212"/>
      <c r="D101" s="212"/>
      <c r="E101" s="212"/>
      <c r="F101" s="208">
        <f t="shared" si="4"/>
        <v>0</v>
      </c>
      <c r="G101" s="211"/>
      <c r="H101" s="212"/>
      <c r="I101" s="208">
        <f t="shared" si="5"/>
        <v>0</v>
      </c>
      <c r="J101" s="209">
        <f t="shared" si="6"/>
        <v>0</v>
      </c>
      <c r="K101" s="209"/>
      <c r="L101" s="225" t="e">
        <f t="shared" si="7"/>
        <v>#DIV/0!</v>
      </c>
      <c r="M101" s="210"/>
    </row>
    <row r="102" spans="1:13" ht="13.5" thickBot="1">
      <c r="A102" s="199"/>
      <c r="B102" s="200"/>
      <c r="C102" s="200"/>
      <c r="D102" s="200"/>
      <c r="E102" s="201"/>
      <c r="F102" s="202">
        <f t="shared" si="4"/>
        <v>0</v>
      </c>
      <c r="G102" s="199"/>
      <c r="H102" s="201"/>
      <c r="I102" s="202">
        <f t="shared" si="5"/>
        <v>0</v>
      </c>
      <c r="J102" s="203">
        <f t="shared" si="6"/>
        <v>0</v>
      </c>
      <c r="K102" s="203"/>
      <c r="L102" s="224" t="e">
        <f t="shared" si="7"/>
        <v>#DIV/0!</v>
      </c>
      <c r="M102" s="204"/>
    </row>
    <row r="103" spans="1:13" ht="13.5" thickBot="1">
      <c r="A103" s="205"/>
      <c r="B103" s="206"/>
      <c r="C103" s="206"/>
      <c r="D103" s="206"/>
      <c r="E103" s="207"/>
      <c r="F103" s="208">
        <f t="shared" si="4"/>
        <v>0</v>
      </c>
      <c r="G103" s="205"/>
      <c r="H103" s="207"/>
      <c r="I103" s="208">
        <f t="shared" si="5"/>
        <v>0</v>
      </c>
      <c r="J103" s="209">
        <f t="shared" si="6"/>
        <v>0</v>
      </c>
      <c r="K103" s="209"/>
      <c r="L103" s="225" t="e">
        <f t="shared" si="7"/>
        <v>#DIV/0!</v>
      </c>
      <c r="M103" s="210"/>
    </row>
    <row r="104" spans="1:13" ht="13.5" thickBot="1">
      <c r="A104" s="199"/>
      <c r="B104" s="200"/>
      <c r="C104" s="200"/>
      <c r="D104" s="200"/>
      <c r="E104" s="201"/>
      <c r="F104" s="202">
        <f t="shared" si="4"/>
        <v>0</v>
      </c>
      <c r="G104" s="199"/>
      <c r="H104" s="201"/>
      <c r="I104" s="202">
        <f t="shared" si="5"/>
        <v>0</v>
      </c>
      <c r="J104" s="203">
        <f t="shared" si="6"/>
        <v>0</v>
      </c>
      <c r="K104" s="203"/>
      <c r="L104" s="224" t="e">
        <f t="shared" si="7"/>
        <v>#DIV/0!</v>
      </c>
      <c r="M104" s="204"/>
    </row>
    <row r="105" spans="1:13" ht="13.5" thickBot="1">
      <c r="A105" s="205"/>
      <c r="B105" s="206"/>
      <c r="C105" s="206"/>
      <c r="D105" s="206"/>
      <c r="E105" s="207"/>
      <c r="F105" s="208">
        <f t="shared" si="4"/>
        <v>0</v>
      </c>
      <c r="G105" s="205"/>
      <c r="H105" s="207"/>
      <c r="I105" s="208">
        <f t="shared" si="5"/>
        <v>0</v>
      </c>
      <c r="J105" s="209">
        <f t="shared" si="6"/>
        <v>0</v>
      </c>
      <c r="K105" s="209"/>
      <c r="L105" s="225" t="e">
        <f t="shared" si="7"/>
        <v>#DIV/0!</v>
      </c>
      <c r="M105" s="210"/>
    </row>
    <row r="106" spans="1:13" ht="13.5" thickBot="1">
      <c r="A106" s="199"/>
      <c r="B106" s="200"/>
      <c r="C106" s="200"/>
      <c r="D106" s="200"/>
      <c r="E106" s="201"/>
      <c r="F106" s="202">
        <f t="shared" si="4"/>
        <v>0</v>
      </c>
      <c r="G106" s="199"/>
      <c r="H106" s="201"/>
      <c r="I106" s="202">
        <f t="shared" si="5"/>
        <v>0</v>
      </c>
      <c r="J106" s="203">
        <f t="shared" si="6"/>
        <v>0</v>
      </c>
      <c r="K106" s="203"/>
      <c r="L106" s="224" t="e">
        <f t="shared" si="7"/>
        <v>#DIV/0!</v>
      </c>
      <c r="M106" s="204"/>
    </row>
    <row r="107" spans="1:13" ht="13.5" thickBot="1">
      <c r="A107" s="205"/>
      <c r="B107" s="206"/>
      <c r="C107" s="206"/>
      <c r="D107" s="206"/>
      <c r="E107" s="207"/>
      <c r="F107" s="208">
        <f t="shared" si="4"/>
        <v>0</v>
      </c>
      <c r="G107" s="205"/>
      <c r="H107" s="207"/>
      <c r="I107" s="208">
        <f t="shared" si="5"/>
        <v>0</v>
      </c>
      <c r="J107" s="209">
        <f t="shared" si="6"/>
        <v>0</v>
      </c>
      <c r="K107" s="209"/>
      <c r="L107" s="225" t="e">
        <f t="shared" si="7"/>
        <v>#DIV/0!</v>
      </c>
      <c r="M107" s="210"/>
    </row>
    <row r="108" spans="1:13" ht="13.5" thickBot="1">
      <c r="A108" s="199"/>
      <c r="B108" s="200"/>
      <c r="C108" s="200"/>
      <c r="D108" s="200"/>
      <c r="E108" s="201"/>
      <c r="F108" s="202">
        <f t="shared" si="4"/>
        <v>0</v>
      </c>
      <c r="G108" s="199"/>
      <c r="H108" s="201"/>
      <c r="I108" s="202">
        <f t="shared" si="5"/>
        <v>0</v>
      </c>
      <c r="J108" s="203">
        <f t="shared" si="6"/>
        <v>0</v>
      </c>
      <c r="K108" s="203"/>
      <c r="L108" s="224" t="e">
        <f t="shared" si="7"/>
        <v>#DIV/0!</v>
      </c>
      <c r="M108" s="204"/>
    </row>
    <row r="109" spans="1:13" ht="13.5" thickBot="1">
      <c r="A109" s="205"/>
      <c r="B109" s="206"/>
      <c r="C109" s="206"/>
      <c r="D109" s="206"/>
      <c r="E109" s="207"/>
      <c r="F109" s="208">
        <f t="shared" si="4"/>
        <v>0</v>
      </c>
      <c r="G109" s="205"/>
      <c r="H109" s="207"/>
      <c r="I109" s="208">
        <f t="shared" si="5"/>
        <v>0</v>
      </c>
      <c r="J109" s="209">
        <f t="shared" si="6"/>
        <v>0</v>
      </c>
      <c r="K109" s="209"/>
      <c r="L109" s="225" t="e">
        <f t="shared" si="7"/>
        <v>#DIV/0!</v>
      </c>
      <c r="M109" s="210"/>
    </row>
    <row r="110" spans="1:13" ht="13.5" thickBot="1">
      <c r="A110" s="199"/>
      <c r="B110" s="200"/>
      <c r="C110" s="200"/>
      <c r="D110" s="200"/>
      <c r="E110" s="201"/>
      <c r="F110" s="202">
        <f t="shared" si="4"/>
        <v>0</v>
      </c>
      <c r="G110" s="199"/>
      <c r="H110" s="201"/>
      <c r="I110" s="202">
        <f t="shared" si="5"/>
        <v>0</v>
      </c>
      <c r="J110" s="203">
        <f t="shared" si="6"/>
        <v>0</v>
      </c>
      <c r="K110" s="203"/>
      <c r="L110" s="224" t="e">
        <f t="shared" si="7"/>
        <v>#DIV/0!</v>
      </c>
      <c r="M110" s="204"/>
    </row>
    <row r="111" spans="1:13" ht="13.5" thickBot="1">
      <c r="A111" s="205"/>
      <c r="B111" s="206"/>
      <c r="C111" s="206"/>
      <c r="D111" s="206"/>
      <c r="E111" s="207"/>
      <c r="F111" s="208">
        <f t="shared" si="4"/>
        <v>0</v>
      </c>
      <c r="G111" s="205"/>
      <c r="H111" s="207"/>
      <c r="I111" s="208">
        <f t="shared" si="5"/>
        <v>0</v>
      </c>
      <c r="J111" s="209">
        <f t="shared" si="6"/>
        <v>0</v>
      </c>
      <c r="K111" s="209"/>
      <c r="L111" s="225" t="e">
        <f t="shared" si="7"/>
        <v>#DIV/0!</v>
      </c>
      <c r="M111" s="210"/>
    </row>
    <row r="112" spans="1:13" ht="13.5" thickBot="1">
      <c r="A112" s="199"/>
      <c r="B112" s="200"/>
      <c r="C112" s="200"/>
      <c r="D112" s="200"/>
      <c r="E112" s="201"/>
      <c r="F112" s="202">
        <f t="shared" si="4"/>
        <v>0</v>
      </c>
      <c r="G112" s="199"/>
      <c r="H112" s="201"/>
      <c r="I112" s="202">
        <f t="shared" si="5"/>
        <v>0</v>
      </c>
      <c r="J112" s="203">
        <f t="shared" si="6"/>
        <v>0</v>
      </c>
      <c r="K112" s="203"/>
      <c r="L112" s="224" t="e">
        <f t="shared" si="7"/>
        <v>#DIV/0!</v>
      </c>
      <c r="M112" s="204"/>
    </row>
    <row r="113" spans="1:13" ht="13.5" thickBot="1">
      <c r="A113" s="205"/>
      <c r="B113" s="206"/>
      <c r="C113" s="206"/>
      <c r="D113" s="206"/>
      <c r="E113" s="207"/>
      <c r="F113" s="208">
        <f t="shared" si="4"/>
        <v>0</v>
      </c>
      <c r="G113" s="205"/>
      <c r="H113" s="207"/>
      <c r="I113" s="208">
        <f t="shared" si="5"/>
        <v>0</v>
      </c>
      <c r="J113" s="209">
        <f t="shared" si="6"/>
        <v>0</v>
      </c>
      <c r="K113" s="209"/>
      <c r="L113" s="225" t="e">
        <f t="shared" si="7"/>
        <v>#DIV/0!</v>
      </c>
      <c r="M113" s="210"/>
    </row>
    <row r="114" spans="1:13" ht="13.5" thickBot="1">
      <c r="A114" s="199"/>
      <c r="B114" s="200"/>
      <c r="C114" s="200"/>
      <c r="D114" s="200"/>
      <c r="E114" s="201"/>
      <c r="F114" s="202">
        <f t="shared" si="4"/>
        <v>0</v>
      </c>
      <c r="G114" s="199"/>
      <c r="H114" s="201"/>
      <c r="I114" s="202">
        <f t="shared" si="5"/>
        <v>0</v>
      </c>
      <c r="J114" s="203">
        <f t="shared" si="6"/>
        <v>0</v>
      </c>
      <c r="K114" s="203"/>
      <c r="L114" s="224" t="e">
        <f t="shared" si="7"/>
        <v>#DIV/0!</v>
      </c>
      <c r="M114" s="204"/>
    </row>
    <row r="115" spans="1:13" ht="13.5" thickBot="1">
      <c r="A115" s="205"/>
      <c r="B115" s="206"/>
      <c r="C115" s="206"/>
      <c r="D115" s="206"/>
      <c r="E115" s="207"/>
      <c r="F115" s="208">
        <f t="shared" si="4"/>
        <v>0</v>
      </c>
      <c r="G115" s="205"/>
      <c r="H115" s="207"/>
      <c r="I115" s="208">
        <f t="shared" si="5"/>
        <v>0</v>
      </c>
      <c r="J115" s="209">
        <f t="shared" si="6"/>
        <v>0</v>
      </c>
      <c r="K115" s="209"/>
      <c r="L115" s="225" t="e">
        <f t="shared" si="7"/>
        <v>#DIV/0!</v>
      </c>
      <c r="M115" s="210"/>
    </row>
    <row r="116" spans="1:13" ht="13.5" thickBot="1">
      <c r="A116" s="199"/>
      <c r="B116" s="200"/>
      <c r="C116" s="200"/>
      <c r="D116" s="200"/>
      <c r="E116" s="201"/>
      <c r="F116" s="202">
        <f t="shared" si="4"/>
        <v>0</v>
      </c>
      <c r="G116" s="199"/>
      <c r="H116" s="201"/>
      <c r="I116" s="202">
        <f t="shared" si="5"/>
        <v>0</v>
      </c>
      <c r="J116" s="203">
        <f t="shared" si="6"/>
        <v>0</v>
      </c>
      <c r="K116" s="203"/>
      <c r="L116" s="224" t="e">
        <f t="shared" si="7"/>
        <v>#DIV/0!</v>
      </c>
      <c r="M116" s="204"/>
    </row>
    <row r="117" spans="1:13" ht="13.5" thickBot="1">
      <c r="A117" s="205"/>
      <c r="B117" s="206"/>
      <c r="C117" s="206"/>
      <c r="D117" s="206"/>
      <c r="E117" s="207"/>
      <c r="F117" s="208">
        <f t="shared" si="4"/>
        <v>0</v>
      </c>
      <c r="G117" s="205"/>
      <c r="H117" s="207"/>
      <c r="I117" s="208">
        <f t="shared" si="5"/>
        <v>0</v>
      </c>
      <c r="J117" s="209">
        <f t="shared" si="6"/>
        <v>0</v>
      </c>
      <c r="K117" s="209"/>
      <c r="L117" s="225" t="e">
        <f t="shared" si="7"/>
        <v>#DIV/0!</v>
      </c>
      <c r="M117" s="210"/>
    </row>
    <row r="118" spans="1:13" ht="13.5" thickBot="1">
      <c r="A118" s="199"/>
      <c r="B118" s="200"/>
      <c r="C118" s="200"/>
      <c r="D118" s="200"/>
      <c r="E118" s="201"/>
      <c r="F118" s="202">
        <f t="shared" si="4"/>
        <v>0</v>
      </c>
      <c r="G118" s="199"/>
      <c r="H118" s="201"/>
      <c r="I118" s="202">
        <f t="shared" si="5"/>
        <v>0</v>
      </c>
      <c r="J118" s="203">
        <f t="shared" si="6"/>
        <v>0</v>
      </c>
      <c r="K118" s="203"/>
      <c r="L118" s="224" t="e">
        <f t="shared" si="7"/>
        <v>#DIV/0!</v>
      </c>
      <c r="M118" s="204"/>
    </row>
    <row r="119" spans="1:13" ht="13.5" thickBot="1">
      <c r="A119" s="205"/>
      <c r="B119" s="206"/>
      <c r="C119" s="206"/>
      <c r="D119" s="206"/>
      <c r="E119" s="207"/>
      <c r="F119" s="208">
        <f t="shared" si="4"/>
        <v>0</v>
      </c>
      <c r="G119" s="205"/>
      <c r="H119" s="207"/>
      <c r="I119" s="208">
        <f t="shared" si="5"/>
        <v>0</v>
      </c>
      <c r="J119" s="209">
        <f t="shared" si="6"/>
        <v>0</v>
      </c>
      <c r="K119" s="209"/>
      <c r="L119" s="225" t="e">
        <f t="shared" si="7"/>
        <v>#DIV/0!</v>
      </c>
      <c r="M119" s="210"/>
    </row>
    <row r="120" spans="1:13" ht="13.5" thickBot="1">
      <c r="A120" s="199"/>
      <c r="B120" s="200"/>
      <c r="C120" s="200"/>
      <c r="D120" s="200"/>
      <c r="E120" s="201"/>
      <c r="F120" s="202">
        <f t="shared" si="4"/>
        <v>0</v>
      </c>
      <c r="G120" s="199"/>
      <c r="H120" s="201"/>
      <c r="I120" s="202">
        <f t="shared" si="5"/>
        <v>0</v>
      </c>
      <c r="J120" s="203">
        <f t="shared" si="6"/>
        <v>0</v>
      </c>
      <c r="K120" s="203"/>
      <c r="L120" s="224" t="e">
        <f t="shared" si="7"/>
        <v>#DIV/0!</v>
      </c>
      <c r="M120" s="204"/>
    </row>
    <row r="121" spans="1:13" ht="13.5" thickBot="1">
      <c r="A121" s="205"/>
      <c r="B121" s="206"/>
      <c r="C121" s="206"/>
      <c r="D121" s="206"/>
      <c r="E121" s="207"/>
      <c r="F121" s="208">
        <f t="shared" si="4"/>
        <v>0</v>
      </c>
      <c r="G121" s="205"/>
      <c r="H121" s="207"/>
      <c r="I121" s="208">
        <f t="shared" si="5"/>
        <v>0</v>
      </c>
      <c r="J121" s="209">
        <f t="shared" si="6"/>
        <v>0</v>
      </c>
      <c r="K121" s="209"/>
      <c r="L121" s="225" t="e">
        <f t="shared" si="7"/>
        <v>#DIV/0!</v>
      </c>
      <c r="M121" s="210"/>
    </row>
    <row r="122" spans="1:13" ht="13.5" thickBot="1">
      <c r="A122" s="199"/>
      <c r="B122" s="200"/>
      <c r="C122" s="200"/>
      <c r="D122" s="200"/>
      <c r="E122" s="201"/>
      <c r="F122" s="202">
        <f t="shared" si="4"/>
        <v>0</v>
      </c>
      <c r="G122" s="199"/>
      <c r="H122" s="201"/>
      <c r="I122" s="202">
        <f t="shared" si="5"/>
        <v>0</v>
      </c>
      <c r="J122" s="203">
        <f t="shared" si="6"/>
        <v>0</v>
      </c>
      <c r="K122" s="203"/>
      <c r="L122" s="224" t="e">
        <f t="shared" si="7"/>
        <v>#DIV/0!</v>
      </c>
      <c r="M122" s="204"/>
    </row>
    <row r="123" spans="1:13" ht="13.5" thickBot="1">
      <c r="A123" s="205"/>
      <c r="B123" s="206"/>
      <c r="C123" s="206"/>
      <c r="D123" s="206"/>
      <c r="E123" s="207"/>
      <c r="F123" s="208">
        <f t="shared" si="4"/>
        <v>0</v>
      </c>
      <c r="G123" s="205"/>
      <c r="H123" s="207"/>
      <c r="I123" s="208">
        <f t="shared" si="5"/>
        <v>0</v>
      </c>
      <c r="J123" s="209">
        <f t="shared" si="6"/>
        <v>0</v>
      </c>
      <c r="K123" s="209"/>
      <c r="L123" s="225" t="e">
        <f t="shared" si="7"/>
        <v>#DIV/0!</v>
      </c>
      <c r="M123" s="210"/>
    </row>
    <row r="124" spans="1:13" ht="13.5" thickBot="1">
      <c r="A124" s="199"/>
      <c r="B124" s="200"/>
      <c r="C124" s="200"/>
      <c r="D124" s="200"/>
      <c r="E124" s="201"/>
      <c r="F124" s="202">
        <f t="shared" si="4"/>
        <v>0</v>
      </c>
      <c r="G124" s="199"/>
      <c r="H124" s="201"/>
      <c r="I124" s="202">
        <f t="shared" si="5"/>
        <v>0</v>
      </c>
      <c r="J124" s="203">
        <f t="shared" si="6"/>
        <v>0</v>
      </c>
      <c r="K124" s="203"/>
      <c r="L124" s="224" t="e">
        <f t="shared" si="7"/>
        <v>#DIV/0!</v>
      </c>
      <c r="M124" s="204"/>
    </row>
    <row r="125" spans="1:13" ht="13.5" thickBot="1">
      <c r="A125" s="211"/>
      <c r="B125" s="212"/>
      <c r="C125" s="212"/>
      <c r="D125" s="212"/>
      <c r="E125" s="212"/>
      <c r="F125" s="208">
        <f t="shared" si="4"/>
        <v>0</v>
      </c>
      <c r="G125" s="211"/>
      <c r="H125" s="212"/>
      <c r="I125" s="208">
        <f t="shared" si="5"/>
        <v>0</v>
      </c>
      <c r="J125" s="209">
        <f t="shared" si="6"/>
        <v>0</v>
      </c>
      <c r="K125" s="209"/>
      <c r="L125" s="225" t="e">
        <f t="shared" si="7"/>
        <v>#DIV/0!</v>
      </c>
      <c r="M125" s="210"/>
    </row>
    <row r="126" spans="1:13" ht="13.5" thickBot="1">
      <c r="A126" s="199"/>
      <c r="B126" s="200"/>
      <c r="C126" s="200"/>
      <c r="D126" s="200"/>
      <c r="E126" s="201"/>
      <c r="F126" s="202">
        <f t="shared" si="4"/>
        <v>0</v>
      </c>
      <c r="G126" s="199"/>
      <c r="H126" s="201"/>
      <c r="I126" s="202">
        <f t="shared" si="5"/>
        <v>0</v>
      </c>
      <c r="J126" s="203">
        <f t="shared" si="6"/>
        <v>0</v>
      </c>
      <c r="K126" s="203"/>
      <c r="L126" s="224" t="e">
        <f t="shared" si="7"/>
        <v>#DIV/0!</v>
      </c>
      <c r="M126" s="204"/>
    </row>
    <row r="127" spans="1:13" ht="13.5" thickBot="1">
      <c r="A127" s="205"/>
      <c r="B127" s="206"/>
      <c r="C127" s="206"/>
      <c r="D127" s="206"/>
      <c r="E127" s="207"/>
      <c r="F127" s="208">
        <f t="shared" si="4"/>
        <v>0</v>
      </c>
      <c r="G127" s="205"/>
      <c r="H127" s="207"/>
      <c r="I127" s="208">
        <f t="shared" si="5"/>
        <v>0</v>
      </c>
      <c r="J127" s="209">
        <f t="shared" si="6"/>
        <v>0</v>
      </c>
      <c r="K127" s="209"/>
      <c r="L127" s="225" t="e">
        <f t="shared" si="7"/>
        <v>#DIV/0!</v>
      </c>
      <c r="M127" s="210"/>
    </row>
    <row r="128" spans="1:13" ht="13.5" thickBot="1">
      <c r="A128" s="199"/>
      <c r="B128" s="200"/>
      <c r="C128" s="200"/>
      <c r="D128" s="200"/>
      <c r="E128" s="201"/>
      <c r="F128" s="202">
        <f t="shared" si="4"/>
        <v>0</v>
      </c>
      <c r="G128" s="199"/>
      <c r="H128" s="201"/>
      <c r="I128" s="202">
        <f t="shared" si="5"/>
        <v>0</v>
      </c>
      <c r="J128" s="203">
        <f t="shared" si="6"/>
        <v>0</v>
      </c>
      <c r="K128" s="203"/>
      <c r="L128" s="224" t="e">
        <f t="shared" si="7"/>
        <v>#DIV/0!</v>
      </c>
      <c r="M128" s="204"/>
    </row>
    <row r="129" spans="1:13" ht="13.5" thickBot="1">
      <c r="A129" s="205"/>
      <c r="B129" s="206"/>
      <c r="C129" s="206"/>
      <c r="D129" s="206"/>
      <c r="E129" s="207"/>
      <c r="F129" s="208">
        <f t="shared" si="4"/>
        <v>0</v>
      </c>
      <c r="G129" s="205"/>
      <c r="H129" s="207"/>
      <c r="I129" s="208">
        <f t="shared" si="5"/>
        <v>0</v>
      </c>
      <c r="J129" s="209">
        <f t="shared" si="6"/>
        <v>0</v>
      </c>
      <c r="K129" s="209"/>
      <c r="L129" s="225" t="e">
        <f t="shared" si="7"/>
        <v>#DIV/0!</v>
      </c>
      <c r="M129" s="210"/>
    </row>
    <row r="130" spans="1:13" ht="13.5" thickBot="1">
      <c r="A130" s="199"/>
      <c r="B130" s="200"/>
      <c r="C130" s="200"/>
      <c r="D130" s="200"/>
      <c r="E130" s="201"/>
      <c r="F130" s="202">
        <f t="shared" si="4"/>
        <v>0</v>
      </c>
      <c r="G130" s="199"/>
      <c r="H130" s="201"/>
      <c r="I130" s="202">
        <f t="shared" si="5"/>
        <v>0</v>
      </c>
      <c r="J130" s="203">
        <f t="shared" si="6"/>
        <v>0</v>
      </c>
      <c r="K130" s="203"/>
      <c r="L130" s="224" t="e">
        <f t="shared" si="7"/>
        <v>#DIV/0!</v>
      </c>
      <c r="M130" s="204"/>
    </row>
    <row r="131" spans="1:13" ht="13.5" thickBot="1">
      <c r="A131" s="205"/>
      <c r="B131" s="206"/>
      <c r="C131" s="206"/>
      <c r="D131" s="206"/>
      <c r="E131" s="207"/>
      <c r="F131" s="208">
        <f t="shared" si="4"/>
        <v>0</v>
      </c>
      <c r="G131" s="205"/>
      <c r="H131" s="207"/>
      <c r="I131" s="208">
        <f t="shared" si="5"/>
        <v>0</v>
      </c>
      <c r="J131" s="209">
        <f t="shared" si="6"/>
        <v>0</v>
      </c>
      <c r="K131" s="209"/>
      <c r="L131" s="225" t="e">
        <f t="shared" si="7"/>
        <v>#DIV/0!</v>
      </c>
      <c r="M131" s="210"/>
    </row>
    <row r="132" spans="1:13" ht="13.5" thickBot="1">
      <c r="A132" s="199"/>
      <c r="B132" s="200"/>
      <c r="C132" s="200"/>
      <c r="D132" s="200"/>
      <c r="E132" s="201"/>
      <c r="F132" s="202">
        <f t="shared" si="4"/>
        <v>0</v>
      </c>
      <c r="G132" s="199"/>
      <c r="H132" s="201"/>
      <c r="I132" s="202">
        <f t="shared" si="5"/>
        <v>0</v>
      </c>
      <c r="J132" s="203">
        <f t="shared" si="6"/>
        <v>0</v>
      </c>
      <c r="K132" s="203"/>
      <c r="L132" s="224" t="e">
        <f t="shared" si="7"/>
        <v>#DIV/0!</v>
      </c>
      <c r="M132" s="204"/>
    </row>
    <row r="133" spans="1:13" ht="13.5" thickBot="1">
      <c r="A133" s="211"/>
      <c r="B133" s="212"/>
      <c r="C133" s="212"/>
      <c r="D133" s="212"/>
      <c r="E133" s="212"/>
      <c r="F133" s="208">
        <f t="shared" si="4"/>
        <v>0</v>
      </c>
      <c r="G133" s="211"/>
      <c r="H133" s="212"/>
      <c r="I133" s="208">
        <f t="shared" si="5"/>
        <v>0</v>
      </c>
      <c r="J133" s="209">
        <f t="shared" si="6"/>
        <v>0</v>
      </c>
      <c r="K133" s="209"/>
      <c r="L133" s="225" t="e">
        <f t="shared" si="7"/>
        <v>#DIV/0!</v>
      </c>
      <c r="M133" s="210"/>
    </row>
    <row r="134" spans="1:13" ht="13.5" thickBot="1">
      <c r="A134" s="199"/>
      <c r="B134" s="200"/>
      <c r="C134" s="200"/>
      <c r="D134" s="200"/>
      <c r="E134" s="201"/>
      <c r="F134" s="202">
        <f t="shared" si="4"/>
        <v>0</v>
      </c>
      <c r="G134" s="199"/>
      <c r="H134" s="201"/>
      <c r="I134" s="202">
        <f t="shared" si="5"/>
        <v>0</v>
      </c>
      <c r="J134" s="203">
        <f t="shared" si="6"/>
        <v>0</v>
      </c>
      <c r="K134" s="203"/>
      <c r="L134" s="224" t="e">
        <f t="shared" si="7"/>
        <v>#DIV/0!</v>
      </c>
      <c r="M134" s="204"/>
    </row>
    <row r="135" spans="1:13" ht="13.5" thickBot="1">
      <c r="A135" s="205"/>
      <c r="B135" s="206"/>
      <c r="C135" s="206"/>
      <c r="D135" s="206"/>
      <c r="E135" s="207"/>
      <c r="F135" s="208">
        <f t="shared" si="4"/>
        <v>0</v>
      </c>
      <c r="G135" s="205"/>
      <c r="H135" s="207"/>
      <c r="I135" s="208">
        <f t="shared" si="5"/>
        <v>0</v>
      </c>
      <c r="J135" s="209">
        <f t="shared" si="6"/>
        <v>0</v>
      </c>
      <c r="K135" s="209"/>
      <c r="L135" s="225" t="e">
        <f t="shared" si="7"/>
        <v>#DIV/0!</v>
      </c>
      <c r="M135" s="210"/>
    </row>
    <row r="136" spans="1:13" ht="13.5" thickBot="1">
      <c r="A136" s="199"/>
      <c r="B136" s="200"/>
      <c r="C136" s="200"/>
      <c r="D136" s="200"/>
      <c r="E136" s="201"/>
      <c r="F136" s="202">
        <f t="shared" si="4"/>
        <v>0</v>
      </c>
      <c r="G136" s="199"/>
      <c r="H136" s="201"/>
      <c r="I136" s="202">
        <f t="shared" si="5"/>
        <v>0</v>
      </c>
      <c r="J136" s="203">
        <f t="shared" si="6"/>
        <v>0</v>
      </c>
      <c r="K136" s="203"/>
      <c r="L136" s="224" t="e">
        <f t="shared" si="7"/>
        <v>#DIV/0!</v>
      </c>
      <c r="M136" s="204"/>
    </row>
    <row r="137" spans="1:13" ht="13.5" thickBot="1">
      <c r="A137" s="205"/>
      <c r="B137" s="206"/>
      <c r="C137" s="206"/>
      <c r="D137" s="206"/>
      <c r="E137" s="207"/>
      <c r="F137" s="208">
        <f t="shared" ref="F137:F144" si="8">D137*E137</f>
        <v>0</v>
      </c>
      <c r="G137" s="205"/>
      <c r="H137" s="207"/>
      <c r="I137" s="208">
        <f t="shared" ref="I137:I144" si="9">H137*D137</f>
        <v>0</v>
      </c>
      <c r="J137" s="209">
        <f t="shared" ref="J137:J144" si="10">IF(C137="SHORT", (F137-I137)+K137, (I137-F137)+K137)</f>
        <v>0</v>
      </c>
      <c r="K137" s="209"/>
      <c r="L137" s="225" t="e">
        <f t="shared" ref="L137:L144" si="11">IF(J137&gt;"0",-(J137/F137),(J137/F137))</f>
        <v>#DIV/0!</v>
      </c>
      <c r="M137" s="210"/>
    </row>
    <row r="138" spans="1:13" ht="13.5" thickBot="1">
      <c r="A138" s="199"/>
      <c r="B138" s="200"/>
      <c r="C138" s="200"/>
      <c r="D138" s="200"/>
      <c r="E138" s="201"/>
      <c r="F138" s="202">
        <f t="shared" si="8"/>
        <v>0</v>
      </c>
      <c r="G138" s="199"/>
      <c r="H138" s="201"/>
      <c r="I138" s="202">
        <f t="shared" si="9"/>
        <v>0</v>
      </c>
      <c r="J138" s="203">
        <f t="shared" si="10"/>
        <v>0</v>
      </c>
      <c r="K138" s="203"/>
      <c r="L138" s="224" t="e">
        <f t="shared" si="11"/>
        <v>#DIV/0!</v>
      </c>
      <c r="M138" s="204"/>
    </row>
    <row r="139" spans="1:13" ht="13.5" thickBot="1">
      <c r="A139" s="205"/>
      <c r="B139" s="206"/>
      <c r="C139" s="206"/>
      <c r="D139" s="206"/>
      <c r="E139" s="207"/>
      <c r="F139" s="208">
        <f t="shared" si="8"/>
        <v>0</v>
      </c>
      <c r="G139" s="205"/>
      <c r="H139" s="207"/>
      <c r="I139" s="208">
        <f t="shared" si="9"/>
        <v>0</v>
      </c>
      <c r="J139" s="209">
        <f t="shared" si="10"/>
        <v>0</v>
      </c>
      <c r="K139" s="209"/>
      <c r="L139" s="225" t="e">
        <f t="shared" si="11"/>
        <v>#DIV/0!</v>
      </c>
      <c r="M139" s="210"/>
    </row>
    <row r="140" spans="1:13" ht="13.5" thickBot="1">
      <c r="A140" s="199"/>
      <c r="B140" s="200"/>
      <c r="C140" s="200"/>
      <c r="D140" s="200"/>
      <c r="E140" s="201"/>
      <c r="F140" s="202">
        <f t="shared" si="8"/>
        <v>0</v>
      </c>
      <c r="G140" s="199"/>
      <c r="H140" s="201"/>
      <c r="I140" s="202">
        <f t="shared" si="9"/>
        <v>0</v>
      </c>
      <c r="J140" s="203">
        <f t="shared" si="10"/>
        <v>0</v>
      </c>
      <c r="K140" s="203"/>
      <c r="L140" s="224" t="e">
        <f t="shared" si="11"/>
        <v>#DIV/0!</v>
      </c>
      <c r="M140" s="204"/>
    </row>
    <row r="141" spans="1:13" ht="13.5" thickBot="1">
      <c r="A141" s="205"/>
      <c r="B141" s="206"/>
      <c r="C141" s="206"/>
      <c r="D141" s="206"/>
      <c r="E141" s="207"/>
      <c r="F141" s="208">
        <f t="shared" si="8"/>
        <v>0</v>
      </c>
      <c r="G141" s="205"/>
      <c r="H141" s="207"/>
      <c r="I141" s="208">
        <f t="shared" si="9"/>
        <v>0</v>
      </c>
      <c r="J141" s="209">
        <f t="shared" si="10"/>
        <v>0</v>
      </c>
      <c r="K141" s="209"/>
      <c r="L141" s="225" t="e">
        <f t="shared" si="11"/>
        <v>#DIV/0!</v>
      </c>
      <c r="M141" s="210"/>
    </row>
    <row r="142" spans="1:13" ht="13.5" thickBot="1">
      <c r="A142" s="199"/>
      <c r="B142" s="200"/>
      <c r="C142" s="200"/>
      <c r="D142" s="200"/>
      <c r="E142" s="201"/>
      <c r="F142" s="202">
        <f t="shared" si="8"/>
        <v>0</v>
      </c>
      <c r="G142" s="199"/>
      <c r="H142" s="201"/>
      <c r="I142" s="202">
        <f t="shared" si="9"/>
        <v>0</v>
      </c>
      <c r="J142" s="203">
        <f t="shared" si="10"/>
        <v>0</v>
      </c>
      <c r="K142" s="203"/>
      <c r="L142" s="224" t="e">
        <f t="shared" si="11"/>
        <v>#DIV/0!</v>
      </c>
      <c r="M142" s="204"/>
    </row>
    <row r="143" spans="1:13" ht="13.5" thickBot="1">
      <c r="A143" s="205"/>
      <c r="B143" s="206"/>
      <c r="C143" s="206"/>
      <c r="D143" s="206"/>
      <c r="E143" s="207"/>
      <c r="F143" s="208">
        <f t="shared" si="8"/>
        <v>0</v>
      </c>
      <c r="G143" s="205"/>
      <c r="H143" s="207"/>
      <c r="I143" s="208">
        <f t="shared" si="9"/>
        <v>0</v>
      </c>
      <c r="J143" s="209">
        <f t="shared" si="10"/>
        <v>0</v>
      </c>
      <c r="K143" s="209"/>
      <c r="L143" s="225" t="e">
        <f t="shared" si="11"/>
        <v>#DIV/0!</v>
      </c>
      <c r="M143" s="210"/>
    </row>
    <row r="144" spans="1:13">
      <c r="A144" s="199"/>
      <c r="B144" s="200"/>
      <c r="C144" s="200"/>
      <c r="D144" s="200"/>
      <c r="E144" s="201"/>
      <c r="F144" s="202">
        <f t="shared" si="8"/>
        <v>0</v>
      </c>
      <c r="G144" s="199"/>
      <c r="H144" s="201"/>
      <c r="I144" s="202">
        <f t="shared" si="9"/>
        <v>0</v>
      </c>
      <c r="J144" s="203">
        <f t="shared" si="10"/>
        <v>0</v>
      </c>
      <c r="K144" s="203"/>
      <c r="L144" s="224" t="e">
        <f t="shared" si="11"/>
        <v>#DIV/0!</v>
      </c>
      <c r="M144" s="204"/>
    </row>
    <row r="145" spans="1:13">
      <c r="A145" s="213"/>
      <c r="B145" s="213"/>
      <c r="C145" s="213"/>
      <c r="D145" s="213"/>
      <c r="E145" s="213"/>
      <c r="F145" s="214">
        <f>SUM(F8:F144)</f>
        <v>131363.25220000002</v>
      </c>
      <c r="G145" s="213"/>
      <c r="H145" s="213"/>
      <c r="I145" s="214">
        <f>SUM(I8:I144)</f>
        <v>131506.9198</v>
      </c>
      <c r="J145" s="228">
        <f>SUM(J8:J144)</f>
        <v>-59.890399999999659</v>
      </c>
      <c r="K145" s="213"/>
      <c r="L145" s="213">
        <f t="shared" ref="L145" si="12">IF(J145&lt;"0",(J145/F145),-(J145/F145))</f>
        <v>-4.5591441287413291E-4</v>
      </c>
      <c r="M145" s="215"/>
    </row>
    <row r="321" spans="1:1">
      <c r="A321" s="216" t="s">
        <v>14</v>
      </c>
    </row>
    <row r="322" spans="1:1">
      <c r="A322" s="216" t="s">
        <v>19</v>
      </c>
    </row>
  </sheetData>
  <sheetProtection selectLockedCells="1"/>
  <autoFilter ref="A6:M145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1">
    <mergeCell ref="A1:C1"/>
    <mergeCell ref="D1:E1"/>
    <mergeCell ref="F1:L1"/>
    <mergeCell ref="A2:B2"/>
    <mergeCell ref="H2:I2"/>
    <mergeCell ref="K2:L2"/>
    <mergeCell ref="A3:B3"/>
    <mergeCell ref="M3:M4"/>
    <mergeCell ref="A4:B4"/>
    <mergeCell ref="A5:M5"/>
    <mergeCell ref="A6:M6"/>
  </mergeCells>
  <conditionalFormatting sqref="J8:L144">
    <cfRule type="cellIs" dxfId="44" priority="5" operator="lessThan">
      <formula>0</formula>
    </cfRule>
    <cfRule type="cellIs" dxfId="43" priority="6" operator="greaterThan">
      <formula>0</formula>
    </cfRule>
  </conditionalFormatting>
  <conditionalFormatting sqref="E4">
    <cfRule type="cellIs" dxfId="42" priority="1" operator="greaterThan">
      <formula>0</formula>
    </cfRule>
    <cfRule type="cellIs" dxfId="41" priority="2" operator="lessThan">
      <formula>0</formula>
    </cfRule>
    <cfRule type="cellIs" dxfId="40" priority="3" operator="greaterThan">
      <formula>0</formula>
    </cfRule>
  </conditionalFormatting>
  <dataValidations count="1">
    <dataValidation type="list" allowBlank="1" showInputMessage="1" showErrorMessage="1" sqref="C8:C144" xr:uid="{00000000-0002-0000-0000-000000000000}">
      <formula1>$A$321:$A$322</formula1>
    </dataValidation>
  </dataValidations>
  <pageMargins left="0.7" right="0.7" top="0.75" bottom="0.75" header="0.3" footer="0.3"/>
  <pageSetup orientation="portrait" horizontalDpi="4294967293" verticalDpi="4294967293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F5C0600-8187-ED4B-A72B-0662EE1CBE5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C3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C948-AE57-4FCC-9E5A-3032B9594251}">
  <sheetPr codeName="Sheet19">
    <tabColor rgb="FF00B0F0"/>
    <outlinePr summaryBelow="0" summaryRight="0"/>
  </sheetPr>
  <dimension ref="A1:S1004"/>
  <sheetViews>
    <sheetView showGridLines="0" topLeftCell="B1" zoomScale="107" zoomScaleNormal="107" workbookViewId="0">
      <selection activeCell="J10" sqref="J10"/>
    </sheetView>
  </sheetViews>
  <sheetFormatPr defaultColWidth="0" defaultRowHeight="15.75" customHeight="1" zeroHeight="1"/>
  <cols>
    <col min="1" max="1" width="1.42578125" hidden="1" customWidth="1"/>
    <col min="2" max="2" width="14.5703125" customWidth="1"/>
    <col min="3" max="3" width="15.5703125" customWidth="1"/>
    <col min="4" max="5" width="14.5703125" customWidth="1"/>
    <col min="6" max="6" width="1.85546875" customWidth="1"/>
    <col min="7" max="7" width="20.28515625" customWidth="1"/>
    <col min="8" max="8" width="7.7109375" customWidth="1"/>
    <col min="9" max="9" width="28.85546875" customWidth="1"/>
    <col min="10" max="10" width="16" customWidth="1"/>
    <col min="11" max="11" width="5.140625" hidden="1" customWidth="1"/>
    <col min="12" max="12" width="3.42578125" hidden="1" customWidth="1"/>
    <col min="13" max="13" width="24" customWidth="1"/>
    <col min="14" max="14" width="1.42578125" customWidth="1"/>
    <col min="15" max="15" width="18.85546875" customWidth="1"/>
    <col min="16" max="16" width="3.5703125" customWidth="1"/>
    <col min="17" max="17" width="20.28515625" customWidth="1"/>
    <col min="18" max="29" width="14.5703125" hidden="1" customWidth="1"/>
    <col min="30" max="16384" width="14.5703125" hidden="1"/>
  </cols>
  <sheetData>
    <row r="1" spans="1:19" ht="24" thickBot="1">
      <c r="A1" s="1"/>
      <c r="B1" s="414" t="s">
        <v>34</v>
      </c>
      <c r="C1" s="415"/>
      <c r="D1" s="415"/>
      <c r="E1" s="416"/>
      <c r="G1" s="414" t="s">
        <v>35</v>
      </c>
      <c r="H1" s="415"/>
      <c r="I1" s="415"/>
      <c r="J1" s="415"/>
      <c r="K1" s="415"/>
      <c r="L1" s="415"/>
      <c r="M1" s="416"/>
      <c r="O1" s="414" t="s">
        <v>36</v>
      </c>
      <c r="P1" s="415"/>
      <c r="Q1" s="416"/>
    </row>
    <row r="2" spans="1:19" ht="4.5" customHeight="1">
      <c r="A2" s="3"/>
      <c r="B2" s="409"/>
      <c r="C2" s="376"/>
      <c r="D2" s="376"/>
      <c r="E2" s="376"/>
      <c r="G2" s="409"/>
      <c r="H2" s="376"/>
      <c r="I2" s="376"/>
      <c r="J2" s="376"/>
    </row>
    <row r="3" spans="1:19" ht="20.25">
      <c r="A3" s="2"/>
      <c r="B3" s="417" t="s">
        <v>37</v>
      </c>
      <c r="C3" s="399"/>
      <c r="D3" s="417" t="s">
        <v>38</v>
      </c>
      <c r="E3" s="399"/>
      <c r="G3" s="417" t="s">
        <v>38</v>
      </c>
      <c r="H3" s="399"/>
      <c r="I3" s="151" t="s">
        <v>39</v>
      </c>
      <c r="J3" s="151" t="s">
        <v>40</v>
      </c>
      <c r="K3" s="384"/>
      <c r="L3" s="399"/>
      <c r="M3" s="149" t="s">
        <v>28</v>
      </c>
      <c r="O3" s="418" t="s">
        <v>256</v>
      </c>
      <c r="P3" s="418"/>
      <c r="Q3" s="418"/>
    </row>
    <row r="4" spans="1:19" ht="23.25">
      <c r="A4" s="150"/>
      <c r="B4" s="413">
        <v>1000</v>
      </c>
      <c r="C4" s="403"/>
      <c r="D4" s="402">
        <v>95</v>
      </c>
      <c r="E4" s="403"/>
      <c r="G4" s="408">
        <f>D4</f>
        <v>95</v>
      </c>
      <c r="H4" s="388"/>
      <c r="I4" s="176">
        <v>93</v>
      </c>
      <c r="J4" s="283">
        <v>0.25</v>
      </c>
      <c r="K4" s="406">
        <f>(D10*I4)</f>
        <v>1430.7692307692182</v>
      </c>
      <c r="L4" s="379"/>
      <c r="M4" s="157">
        <f>IF(D4&gt;D7,(K4-B15)*J4,(B15-K4)*J4)</f>
        <v>7.6923076923076223</v>
      </c>
      <c r="O4" s="410">
        <f>B15/B4</f>
        <v>1.4615384615384488</v>
      </c>
      <c r="P4" s="411"/>
      <c r="Q4" s="412"/>
    </row>
    <row r="5" spans="1:19" ht="13.5" customHeight="1">
      <c r="A5" s="3"/>
      <c r="B5" s="409"/>
      <c r="C5" s="376"/>
      <c r="D5" s="376"/>
      <c r="E5" s="376"/>
      <c r="G5" s="409"/>
      <c r="H5" s="376"/>
      <c r="I5" s="376"/>
      <c r="J5" s="376"/>
      <c r="O5" s="87"/>
      <c r="P5" s="87"/>
      <c r="Q5" s="87"/>
    </row>
    <row r="6" spans="1:19" ht="18">
      <c r="A6" s="4"/>
      <c r="B6" s="384" t="s">
        <v>43</v>
      </c>
      <c r="C6" s="399"/>
      <c r="D6" s="384" t="s">
        <v>44</v>
      </c>
      <c r="E6" s="399"/>
      <c r="G6" s="384" t="s">
        <v>45</v>
      </c>
      <c r="H6" s="399"/>
      <c r="I6" s="149" t="s">
        <v>46</v>
      </c>
      <c r="J6" s="149" t="s">
        <v>40</v>
      </c>
      <c r="K6" s="384"/>
      <c r="L6" s="399"/>
      <c r="M6" s="149" t="s">
        <v>28</v>
      </c>
      <c r="O6" s="149" t="s">
        <v>28</v>
      </c>
      <c r="P6" s="57"/>
      <c r="Q6" s="149" t="s">
        <v>47</v>
      </c>
    </row>
    <row r="7" spans="1:19" ht="23.25">
      <c r="A7" s="6"/>
      <c r="B7" s="400">
        <v>1</v>
      </c>
      <c r="C7" s="401"/>
      <c r="D7" s="402">
        <v>95.65</v>
      </c>
      <c r="E7" s="403"/>
      <c r="G7" s="404">
        <v>0.06</v>
      </c>
      <c r="H7" s="405"/>
      <c r="I7" s="176">
        <v>90</v>
      </c>
      <c r="J7" s="283">
        <v>0.25</v>
      </c>
      <c r="K7" s="406">
        <f>D10*I7</f>
        <v>1384.6153846153725</v>
      </c>
      <c r="L7" s="379"/>
      <c r="M7" s="157">
        <f>IF(D4&gt;D7,(K7-B15)*J7,(B15-K7)*J7)</f>
        <v>19.230769230769056</v>
      </c>
      <c r="O7" s="291">
        <f>M15*O4</f>
        <v>87.692307692307097</v>
      </c>
      <c r="P7" s="59"/>
      <c r="Q7" s="152">
        <f>B10</f>
        <v>10</v>
      </c>
    </row>
    <row r="8" spans="1:19" ht="12.75" customHeight="1">
      <c r="A8" s="3"/>
      <c r="B8" s="409"/>
      <c r="C8" s="376"/>
      <c r="D8" s="376"/>
      <c r="E8" s="376"/>
      <c r="G8" s="409"/>
      <c r="H8" s="376"/>
      <c r="I8" s="376"/>
      <c r="J8" s="376"/>
      <c r="O8" s="87"/>
      <c r="P8" s="87"/>
      <c r="Q8" s="87"/>
    </row>
    <row r="9" spans="1:19" ht="18">
      <c r="A9" s="4"/>
      <c r="B9" s="384" t="s">
        <v>47</v>
      </c>
      <c r="C9" s="399"/>
      <c r="D9" s="384" t="s">
        <v>48</v>
      </c>
      <c r="E9" s="399"/>
      <c r="G9" s="384" t="s">
        <v>49</v>
      </c>
      <c r="H9" s="399"/>
      <c r="I9" s="149" t="s">
        <v>50</v>
      </c>
      <c r="J9" s="149" t="s">
        <v>40</v>
      </c>
      <c r="K9" s="384"/>
      <c r="L9" s="399"/>
      <c r="M9" s="149" t="s">
        <v>28</v>
      </c>
      <c r="O9" s="149" t="s">
        <v>257</v>
      </c>
      <c r="P9" s="285"/>
      <c r="Q9" s="163" t="s">
        <v>255</v>
      </c>
    </row>
    <row r="10" spans="1:19" ht="23.25">
      <c r="A10" s="150"/>
      <c r="B10" s="407">
        <f>(B4*B7)/100</f>
        <v>10</v>
      </c>
      <c r="C10" s="376"/>
      <c r="D10" s="408">
        <f>IF(D4&gt;D7,B10/(D4-D7),B10/(D7-D4))</f>
        <v>15.38461538461525</v>
      </c>
      <c r="E10" s="388"/>
      <c r="G10" s="408">
        <f>IF(D4&gt;D7,(G4*G7)+G4,G4-(G4*G7))</f>
        <v>89.3</v>
      </c>
      <c r="H10" s="388"/>
      <c r="I10" s="53">
        <v>89.3</v>
      </c>
      <c r="J10" s="284">
        <v>0.5</v>
      </c>
      <c r="K10" s="406">
        <f>D10*I10</f>
        <v>1373.8461538461418</v>
      </c>
      <c r="L10" s="379"/>
      <c r="M10" s="157">
        <f>IF(D4&gt;D7,(K10-B15)*J10,(B15-K10)*J10)</f>
        <v>43.84615384615347</v>
      </c>
      <c r="O10" s="287">
        <f>B4</f>
        <v>1000</v>
      </c>
      <c r="P10" s="101"/>
      <c r="Q10" s="288">
        <f>B15</f>
        <v>1461.5384615384487</v>
      </c>
    </row>
    <row r="11" spans="1:19" ht="12.75" customHeight="1">
      <c r="A11" s="7"/>
      <c r="B11" s="392" t="s">
        <v>52</v>
      </c>
      <c r="C11" s="393"/>
      <c r="D11" s="393"/>
      <c r="E11" s="393"/>
      <c r="G11" s="394" t="s">
        <v>53</v>
      </c>
      <c r="H11" s="376"/>
      <c r="I11" s="376"/>
      <c r="J11" s="376"/>
      <c r="K11" s="96"/>
      <c r="L11" s="96"/>
      <c r="M11" s="97"/>
      <c r="O11" s="174"/>
      <c r="P11" s="101"/>
      <c r="Q11" s="101"/>
    </row>
    <row r="12" spans="1:19" ht="21.75" customHeight="1">
      <c r="A12" s="7"/>
      <c r="B12" s="393"/>
      <c r="C12" s="393"/>
      <c r="D12" s="393"/>
      <c r="E12" s="393"/>
      <c r="G12" s="376"/>
      <c r="H12" s="376"/>
      <c r="I12" s="376"/>
      <c r="J12" s="376"/>
      <c r="K12" s="395" t="s">
        <v>17</v>
      </c>
      <c r="L12" s="396"/>
      <c r="M12" s="58">
        <f>SUM(M4,M7,M10)</f>
        <v>70.769230769230148</v>
      </c>
      <c r="O12" s="163" t="s">
        <v>262</v>
      </c>
      <c r="P12" s="285"/>
      <c r="Q12" s="286" t="s">
        <v>258</v>
      </c>
    </row>
    <row r="13" spans="1:19" ht="23.25" customHeight="1">
      <c r="A13" s="7"/>
      <c r="B13" s="393"/>
      <c r="C13" s="393"/>
      <c r="D13" s="393"/>
      <c r="E13" s="393"/>
      <c r="G13" s="376"/>
      <c r="H13" s="376"/>
      <c r="I13" s="376"/>
      <c r="J13" s="376"/>
      <c r="K13" s="397"/>
      <c r="L13" s="376"/>
      <c r="M13" s="376"/>
      <c r="O13" s="289">
        <f>M12/O10</f>
        <v>7.0769230769230154E-2</v>
      </c>
      <c r="P13" s="101"/>
      <c r="Q13" s="290">
        <f>(O7/Q7)</f>
        <v>8.7692307692307097</v>
      </c>
    </row>
    <row r="14" spans="1:19" ht="18">
      <c r="A14" s="8"/>
      <c r="B14" s="391" t="s">
        <v>55</v>
      </c>
      <c r="C14" s="391"/>
      <c r="D14" s="391"/>
      <c r="E14" s="377" t="s">
        <v>260</v>
      </c>
      <c r="F14" s="377"/>
      <c r="G14" s="377"/>
      <c r="H14" s="398" t="s">
        <v>254</v>
      </c>
      <c r="I14" s="398"/>
      <c r="J14" s="282"/>
      <c r="K14" s="384" t="s">
        <v>41</v>
      </c>
      <c r="L14" s="399"/>
      <c r="M14" s="149" t="s">
        <v>261</v>
      </c>
      <c r="O14" s="384" t="s">
        <v>259</v>
      </c>
      <c r="P14" s="384"/>
      <c r="Q14" s="384"/>
      <c r="R14" s="4"/>
      <c r="S14" s="9"/>
    </row>
    <row r="15" spans="1:19" ht="23.25">
      <c r="A15" s="8"/>
      <c r="B15" s="382">
        <f>(D4*D10)</f>
        <v>1461.5384615384487</v>
      </c>
      <c r="C15" s="382"/>
      <c r="D15" s="382"/>
      <c r="E15" s="385">
        <f>B4/D4</f>
        <v>10.526315789473685</v>
      </c>
      <c r="F15" s="385"/>
      <c r="G15" s="385"/>
      <c r="H15" s="386">
        <f>D4*E15</f>
        <v>1000.0000000000001</v>
      </c>
      <c r="I15" s="386"/>
      <c r="J15" s="281"/>
      <c r="K15" s="387">
        <f>E15*G10</f>
        <v>940</v>
      </c>
      <c r="L15" s="388"/>
      <c r="M15" s="157">
        <f>IF(D4&gt;D7,K15-H15,H15-K15)</f>
        <v>60.000000000000114</v>
      </c>
      <c r="O15" s="389">
        <f>+O7/O10</f>
        <v>8.7692307692307098E-2</v>
      </c>
      <c r="P15" s="390"/>
      <c r="Q15" s="390"/>
      <c r="R15" s="375"/>
      <c r="S15" s="376"/>
    </row>
    <row r="16" spans="1:19" ht="9" customHeight="1">
      <c r="A16" s="8"/>
      <c r="B16" s="87"/>
      <c r="O16" s="9"/>
      <c r="P16" s="9"/>
      <c r="Q16" s="9"/>
    </row>
    <row r="17" spans="1:17" ht="17.25" customHeight="1">
      <c r="A17" s="8"/>
      <c r="B17" s="377" t="s">
        <v>59</v>
      </c>
      <c r="C17" s="377"/>
      <c r="D17" s="377"/>
      <c r="E17" s="383" t="s">
        <v>263</v>
      </c>
      <c r="F17" s="383"/>
      <c r="G17" s="383"/>
      <c r="H17" s="383"/>
      <c r="I17" s="383"/>
      <c r="J17" s="383"/>
      <c r="K17" s="383"/>
      <c r="L17" s="383"/>
      <c r="M17" s="383"/>
      <c r="O17" s="378"/>
      <c r="P17" s="379"/>
      <c r="Q17" s="379"/>
    </row>
    <row r="18" spans="1:17" ht="20.25" customHeight="1">
      <c r="A18" s="8"/>
      <c r="B18" s="381">
        <f>IF(D4&gt;D7,(D4-D7)*E15,(D7-D4)*E15)</f>
        <v>6.8421052631579551</v>
      </c>
      <c r="C18" s="381"/>
      <c r="D18" s="381"/>
      <c r="E18" s="383"/>
      <c r="F18" s="383"/>
      <c r="G18" s="383"/>
      <c r="H18" s="383"/>
      <c r="I18" s="383"/>
      <c r="J18" s="383"/>
      <c r="K18" s="383"/>
      <c r="L18" s="383"/>
      <c r="M18" s="383"/>
      <c r="O18" s="380"/>
      <c r="P18" s="380"/>
      <c r="Q18" s="380"/>
    </row>
    <row r="19" spans="1:17" ht="21" customHeight="1">
      <c r="A19" s="8"/>
      <c r="B19" s="373" t="s">
        <v>43</v>
      </c>
      <c r="C19" s="373"/>
      <c r="D19" s="373"/>
      <c r="E19" s="383"/>
      <c r="F19" s="383"/>
      <c r="G19" s="383"/>
      <c r="H19" s="383"/>
      <c r="I19" s="383"/>
      <c r="J19" s="383"/>
      <c r="K19" s="383"/>
      <c r="L19" s="383"/>
      <c r="M19" s="383"/>
      <c r="O19" s="369"/>
      <c r="P19" s="369"/>
      <c r="Q19" s="117"/>
    </row>
    <row r="20" spans="1:17" ht="23.25" customHeight="1">
      <c r="A20" s="79" t="s">
        <v>63</v>
      </c>
      <c r="B20" s="370">
        <f>(B18/B4)*100</f>
        <v>0.68421052631579549</v>
      </c>
      <c r="C20" s="370"/>
      <c r="D20" s="370"/>
      <c r="E20" s="383"/>
      <c r="F20" s="383"/>
      <c r="G20" s="383"/>
      <c r="H20" s="383"/>
      <c r="I20" s="383"/>
      <c r="J20" s="383"/>
      <c r="K20" s="383"/>
      <c r="L20" s="383"/>
      <c r="M20" s="383"/>
      <c r="N20" s="80"/>
      <c r="O20" s="371"/>
      <c r="P20" s="372"/>
      <c r="Q20" s="112"/>
    </row>
    <row r="21" spans="1:17" ht="51.75" customHeight="1">
      <c r="A21" s="8"/>
      <c r="B21" s="374" t="s">
        <v>64</v>
      </c>
      <c r="C21" s="374"/>
      <c r="D21" s="374"/>
      <c r="E21" s="374"/>
      <c r="F21" s="374"/>
      <c r="G21" s="292"/>
      <c r="H21" s="82"/>
      <c r="I21" s="82"/>
      <c r="J21" s="82"/>
      <c r="K21" s="82"/>
      <c r="L21" s="82"/>
      <c r="M21" s="293"/>
      <c r="O21" s="367"/>
      <c r="P21" s="367"/>
      <c r="Q21" s="367"/>
    </row>
    <row r="22" spans="1:17" ht="23.25">
      <c r="A22" s="8"/>
      <c r="B22" s="158"/>
      <c r="C22" s="55"/>
      <c r="G22" s="10"/>
      <c r="H22" s="10"/>
      <c r="I22" s="10"/>
      <c r="J22" s="10"/>
      <c r="K22" s="10"/>
      <c r="L22" s="10"/>
      <c r="M22" s="10"/>
      <c r="O22" s="96"/>
      <c r="P22" s="96"/>
      <c r="Q22" s="96"/>
    </row>
    <row r="23" spans="1:17" ht="23.25">
      <c r="A23" s="8"/>
      <c r="B23" s="158"/>
      <c r="C23" s="56"/>
      <c r="G23" s="10"/>
      <c r="H23" s="10"/>
      <c r="I23" s="10"/>
      <c r="J23" s="10"/>
      <c r="K23" s="10"/>
      <c r="L23" s="10"/>
      <c r="M23" s="10"/>
    </row>
    <row r="24" spans="1:17" ht="17.45" customHeight="1">
      <c r="A24" s="8"/>
      <c r="B24" s="158"/>
      <c r="C24" s="368"/>
      <c r="D24" s="368"/>
      <c r="E24" s="368"/>
      <c r="F24" s="368"/>
      <c r="G24" s="368"/>
    </row>
    <row r="25" spans="1:17" ht="15" customHeight="1">
      <c r="A25" s="8"/>
      <c r="B25" s="158"/>
      <c r="C25" s="56"/>
    </row>
    <row r="26" spans="1:17" ht="12.75">
      <c r="A26" s="8"/>
      <c r="B26" s="158"/>
      <c r="C26" s="56"/>
    </row>
    <row r="27" spans="1:17" ht="12.75">
      <c r="A27" s="8"/>
      <c r="B27" s="87"/>
      <c r="C27" s="56"/>
    </row>
    <row r="28" spans="1:17" ht="12.75">
      <c r="A28" s="8"/>
      <c r="B28" s="87"/>
      <c r="C28" s="56"/>
    </row>
    <row r="29" spans="1:17" ht="12.75">
      <c r="A29" s="8"/>
      <c r="B29" s="87"/>
      <c r="C29" s="56"/>
    </row>
    <row r="30" spans="1:17" ht="12.75">
      <c r="A30" s="8"/>
      <c r="B30" s="87"/>
      <c r="C30" s="56"/>
    </row>
    <row r="31" spans="1:17" ht="12.75" hidden="1">
      <c r="A31" s="8"/>
      <c r="B31" s="87"/>
    </row>
    <row r="32" spans="1:17" ht="12.75" hidden="1">
      <c r="A32" s="8"/>
      <c r="B32" s="87"/>
    </row>
    <row r="33" spans="1:8" ht="12.75" hidden="1">
      <c r="A33" s="8"/>
      <c r="B33" s="87"/>
    </row>
    <row r="34" spans="1:8" ht="12.75" hidden="1">
      <c r="A34" s="8"/>
      <c r="B34" s="87"/>
    </row>
    <row r="35" spans="1:8" ht="12.75" hidden="1">
      <c r="A35" s="8"/>
      <c r="B35" s="87"/>
      <c r="H35" s="13" t="s">
        <v>77</v>
      </c>
    </row>
    <row r="36" spans="1:8" ht="12.75" hidden="1">
      <c r="A36" s="8"/>
      <c r="B36" s="87"/>
    </row>
    <row r="37" spans="1:8" ht="12.75" hidden="1">
      <c r="A37" s="8"/>
      <c r="B37" s="87"/>
    </row>
    <row r="38" spans="1:8" ht="12.75" hidden="1">
      <c r="A38" s="8"/>
      <c r="B38" s="87"/>
    </row>
    <row r="39" spans="1:8" ht="12.75" hidden="1">
      <c r="A39" s="8"/>
      <c r="B39" s="87"/>
    </row>
    <row r="40" spans="1:8" ht="12.75" hidden="1">
      <c r="A40" s="8"/>
      <c r="B40" s="87"/>
    </row>
    <row r="41" spans="1:8" ht="12.75" hidden="1">
      <c r="A41" s="8"/>
      <c r="B41" s="87"/>
    </row>
    <row r="42" spans="1:8" ht="12.75" hidden="1">
      <c r="A42" s="8"/>
      <c r="B42" s="87"/>
    </row>
    <row r="43" spans="1:8" ht="12.75" hidden="1">
      <c r="A43" s="8"/>
      <c r="B43" s="87"/>
    </row>
    <row r="44" spans="1:8" ht="12.75" hidden="1">
      <c r="A44" s="8"/>
      <c r="B44" s="87"/>
    </row>
    <row r="45" spans="1:8" ht="12.75" hidden="1">
      <c r="A45" s="8"/>
      <c r="B45" s="87"/>
    </row>
    <row r="46" spans="1:8" ht="12.75" hidden="1">
      <c r="A46" s="8"/>
      <c r="B46" s="87"/>
    </row>
    <row r="47" spans="1:8" ht="12.75" hidden="1">
      <c r="A47" s="8"/>
      <c r="B47" s="87"/>
    </row>
    <row r="48" spans="1:8" ht="12.75" hidden="1">
      <c r="A48" s="8"/>
      <c r="B48" s="87"/>
    </row>
    <row r="49" spans="1:2" ht="12.75" hidden="1">
      <c r="A49" s="8"/>
      <c r="B49" s="87"/>
    </row>
    <row r="50" spans="1:2" ht="12.75" hidden="1">
      <c r="A50" s="8"/>
      <c r="B50" s="87"/>
    </row>
    <row r="51" spans="1:2" ht="12.75" hidden="1">
      <c r="A51" s="8"/>
      <c r="B51" s="87"/>
    </row>
    <row r="52" spans="1:2" ht="12.75" hidden="1">
      <c r="A52" s="8"/>
      <c r="B52" s="87"/>
    </row>
    <row r="53" spans="1:2" ht="12.75" hidden="1">
      <c r="A53" s="8"/>
      <c r="B53" s="87"/>
    </row>
    <row r="54" spans="1:2" ht="12.75" hidden="1">
      <c r="A54" s="8"/>
      <c r="B54" s="87"/>
    </row>
    <row r="55" spans="1:2" ht="12.75" hidden="1">
      <c r="A55" s="8"/>
      <c r="B55" s="87"/>
    </row>
    <row r="56" spans="1:2" ht="12.75" hidden="1">
      <c r="A56" s="8"/>
      <c r="B56" s="87"/>
    </row>
    <row r="57" spans="1:2" ht="12.75" hidden="1">
      <c r="A57" s="8"/>
      <c r="B57" s="87"/>
    </row>
    <row r="58" spans="1:2" ht="12.75" hidden="1">
      <c r="A58" s="8"/>
      <c r="B58" s="87"/>
    </row>
    <row r="59" spans="1:2" ht="12.75" hidden="1">
      <c r="A59" s="8"/>
      <c r="B59" s="87"/>
    </row>
    <row r="60" spans="1:2" ht="12.75" hidden="1">
      <c r="A60" s="8"/>
      <c r="B60" s="87"/>
    </row>
    <row r="61" spans="1:2" ht="12.75" hidden="1">
      <c r="A61" s="8"/>
      <c r="B61" s="87"/>
    </row>
    <row r="62" spans="1:2" ht="12.75" hidden="1">
      <c r="A62" s="8"/>
      <c r="B62" s="87"/>
    </row>
    <row r="63" spans="1:2" ht="12.75" hidden="1">
      <c r="A63" s="8"/>
      <c r="B63" s="87"/>
    </row>
    <row r="64" spans="1:2" ht="12.75" hidden="1">
      <c r="A64" s="8"/>
      <c r="B64" s="87"/>
    </row>
    <row r="65" spans="1:2" ht="12.75" hidden="1">
      <c r="A65" s="8"/>
      <c r="B65" s="87"/>
    </row>
    <row r="66" spans="1:2" ht="12.75" hidden="1">
      <c r="A66" s="8"/>
      <c r="B66" s="87"/>
    </row>
    <row r="67" spans="1:2" ht="12.75" hidden="1">
      <c r="A67" s="8"/>
      <c r="B67" s="87"/>
    </row>
    <row r="68" spans="1:2" ht="12.75" hidden="1">
      <c r="A68" s="8"/>
      <c r="B68" s="87"/>
    </row>
    <row r="69" spans="1:2" ht="12.75" hidden="1">
      <c r="A69" s="8"/>
      <c r="B69" s="87"/>
    </row>
    <row r="70" spans="1:2" ht="12.75" hidden="1">
      <c r="A70" s="8"/>
      <c r="B70" s="87"/>
    </row>
    <row r="71" spans="1:2" ht="12.75" hidden="1">
      <c r="A71" s="8"/>
      <c r="B71" s="87"/>
    </row>
    <row r="72" spans="1:2" ht="12.75" hidden="1">
      <c r="A72" s="8"/>
      <c r="B72" s="87"/>
    </row>
    <row r="73" spans="1:2" ht="12.75" hidden="1">
      <c r="A73" s="8"/>
      <c r="B73" s="87"/>
    </row>
    <row r="74" spans="1:2" ht="12.75" hidden="1">
      <c r="A74" s="8"/>
      <c r="B74" s="87"/>
    </row>
    <row r="75" spans="1:2" ht="12.75" hidden="1">
      <c r="A75" s="8"/>
      <c r="B75" s="87"/>
    </row>
    <row r="76" spans="1:2" ht="12.75" hidden="1">
      <c r="A76" s="8"/>
      <c r="B76" s="87"/>
    </row>
    <row r="77" spans="1:2" ht="12.75" hidden="1">
      <c r="A77" s="8"/>
      <c r="B77" s="87"/>
    </row>
    <row r="78" spans="1:2" ht="12.75" hidden="1">
      <c r="A78" s="8"/>
      <c r="B78" s="87"/>
    </row>
    <row r="79" spans="1:2" ht="12.75" hidden="1">
      <c r="A79" s="8"/>
      <c r="B79" s="87"/>
    </row>
    <row r="80" spans="1:2" ht="12.75" hidden="1">
      <c r="A80" s="8"/>
      <c r="B80" s="87"/>
    </row>
    <row r="81" spans="1:2" ht="12.75" hidden="1">
      <c r="A81" s="8"/>
      <c r="B81" s="87"/>
    </row>
    <row r="82" spans="1:2" ht="12.75" hidden="1">
      <c r="A82" s="8"/>
      <c r="B82" s="87"/>
    </row>
    <row r="83" spans="1:2" ht="12.75" hidden="1">
      <c r="A83" s="8"/>
      <c r="B83" s="87"/>
    </row>
    <row r="84" spans="1:2" ht="12.75" hidden="1">
      <c r="A84" s="8"/>
      <c r="B84" s="87"/>
    </row>
    <row r="85" spans="1:2" ht="12.75" hidden="1">
      <c r="A85" s="8"/>
      <c r="B85" s="87"/>
    </row>
    <row r="86" spans="1:2" ht="12.75" hidden="1">
      <c r="A86" s="8"/>
      <c r="B86" s="87"/>
    </row>
    <row r="87" spans="1:2" ht="12.75" hidden="1">
      <c r="A87" s="8"/>
      <c r="B87" s="87"/>
    </row>
    <row r="88" spans="1:2" ht="12.75" hidden="1">
      <c r="A88" s="8"/>
      <c r="B88" s="87"/>
    </row>
    <row r="89" spans="1:2" ht="12.75" hidden="1">
      <c r="A89" s="8"/>
      <c r="B89" s="87"/>
    </row>
    <row r="90" spans="1:2" ht="12.75" hidden="1">
      <c r="A90" s="8"/>
      <c r="B90" s="87"/>
    </row>
    <row r="91" spans="1:2" ht="12.75" hidden="1">
      <c r="A91" s="8"/>
      <c r="B91" s="87"/>
    </row>
    <row r="92" spans="1:2" ht="12.75" hidden="1">
      <c r="A92" s="8"/>
      <c r="B92" s="87"/>
    </row>
    <row r="93" spans="1:2" ht="12.75" hidden="1">
      <c r="A93" s="8"/>
      <c r="B93" s="87"/>
    </row>
    <row r="94" spans="1:2" ht="12.75" hidden="1">
      <c r="A94" s="8"/>
      <c r="B94" s="87"/>
    </row>
    <row r="95" spans="1:2" ht="12.75" hidden="1">
      <c r="A95" s="8"/>
      <c r="B95" s="87"/>
    </row>
    <row r="96" spans="1:2" ht="12.75" hidden="1">
      <c r="A96" s="8"/>
      <c r="B96" s="87"/>
    </row>
    <row r="97" spans="1:2" ht="12.75" hidden="1">
      <c r="A97" s="8"/>
      <c r="B97" s="87"/>
    </row>
    <row r="98" spans="1:2" ht="12.75" hidden="1">
      <c r="A98" s="8"/>
      <c r="B98" s="87"/>
    </row>
    <row r="99" spans="1:2" ht="12.75" hidden="1">
      <c r="A99" s="8"/>
      <c r="B99" s="87"/>
    </row>
    <row r="100" spans="1:2" ht="12.75" hidden="1">
      <c r="A100" s="8"/>
      <c r="B100" s="87"/>
    </row>
    <row r="101" spans="1:2" ht="12.75" hidden="1">
      <c r="A101" s="8"/>
      <c r="B101" s="87"/>
    </row>
    <row r="102" spans="1:2" ht="12.75" hidden="1">
      <c r="A102" s="8"/>
      <c r="B102" s="87"/>
    </row>
    <row r="103" spans="1:2" ht="12.75" hidden="1">
      <c r="A103" s="8"/>
      <c r="B103" s="87"/>
    </row>
    <row r="104" spans="1:2" ht="12.75" hidden="1">
      <c r="A104" s="8"/>
      <c r="B104" s="87"/>
    </row>
    <row r="105" spans="1:2" ht="12.75" hidden="1">
      <c r="A105" s="8"/>
      <c r="B105" s="87"/>
    </row>
    <row r="106" spans="1:2" ht="12.75" hidden="1">
      <c r="A106" s="8"/>
      <c r="B106" s="87"/>
    </row>
    <row r="107" spans="1:2" ht="12.75" hidden="1">
      <c r="A107" s="8"/>
      <c r="B107" s="87"/>
    </row>
    <row r="108" spans="1:2" ht="12.75" hidden="1">
      <c r="A108" s="8"/>
      <c r="B108" s="87"/>
    </row>
    <row r="109" spans="1:2" ht="12.75" hidden="1">
      <c r="A109" s="8"/>
      <c r="B109" s="87"/>
    </row>
    <row r="110" spans="1:2" ht="12.75" hidden="1">
      <c r="A110" s="8"/>
      <c r="B110" s="87"/>
    </row>
    <row r="111" spans="1:2" ht="12.75" hidden="1">
      <c r="A111" s="8"/>
      <c r="B111" s="87"/>
    </row>
    <row r="112" spans="1:2" ht="12.75" hidden="1">
      <c r="A112" s="8"/>
      <c r="B112" s="87"/>
    </row>
    <row r="113" spans="1:2" ht="12.75" hidden="1">
      <c r="A113" s="8"/>
      <c r="B113" s="87"/>
    </row>
    <row r="114" spans="1:2" ht="12.75" hidden="1">
      <c r="A114" s="8"/>
      <c r="B114" s="87"/>
    </row>
    <row r="115" spans="1:2" ht="12.75" hidden="1">
      <c r="A115" s="8"/>
      <c r="B115" s="87"/>
    </row>
    <row r="116" spans="1:2" ht="12.75" hidden="1">
      <c r="A116" s="8"/>
      <c r="B116" s="87"/>
    </row>
    <row r="117" spans="1:2" ht="12.75" hidden="1">
      <c r="A117" s="8"/>
      <c r="B117" s="87"/>
    </row>
    <row r="118" spans="1:2" ht="12.75" hidden="1">
      <c r="A118" s="8"/>
      <c r="B118" s="87"/>
    </row>
    <row r="119" spans="1:2" ht="12.75" hidden="1">
      <c r="A119" s="8"/>
      <c r="B119" s="87"/>
    </row>
    <row r="120" spans="1:2" ht="12.75" hidden="1">
      <c r="A120" s="8"/>
      <c r="B120" s="87"/>
    </row>
    <row r="121" spans="1:2" ht="12.75" hidden="1">
      <c r="A121" s="8"/>
      <c r="B121" s="87"/>
    </row>
    <row r="122" spans="1:2" ht="12.75" hidden="1">
      <c r="A122" s="8"/>
      <c r="B122" s="87"/>
    </row>
    <row r="123" spans="1:2" ht="12.75" hidden="1">
      <c r="A123" s="8"/>
      <c r="B123" s="87"/>
    </row>
    <row r="124" spans="1:2" ht="12.75" hidden="1">
      <c r="A124" s="8"/>
      <c r="B124" s="87"/>
    </row>
    <row r="125" spans="1:2" ht="12.75" hidden="1">
      <c r="A125" s="8"/>
      <c r="B125" s="87"/>
    </row>
    <row r="126" spans="1:2" ht="12.75" hidden="1">
      <c r="A126" s="8"/>
      <c r="B126" s="87"/>
    </row>
    <row r="127" spans="1:2" ht="12.75" hidden="1">
      <c r="A127" s="8"/>
      <c r="B127" s="87"/>
    </row>
    <row r="128" spans="1:2" ht="12.75" hidden="1">
      <c r="A128" s="8"/>
      <c r="B128" s="87"/>
    </row>
    <row r="129" spans="1:2" ht="12.75" hidden="1">
      <c r="A129" s="8"/>
      <c r="B129" s="87"/>
    </row>
    <row r="130" spans="1:2" ht="12.75" hidden="1">
      <c r="A130" s="8"/>
      <c r="B130" s="87"/>
    </row>
    <row r="131" spans="1:2" ht="12.75" hidden="1">
      <c r="A131" s="8"/>
      <c r="B131" s="87"/>
    </row>
    <row r="132" spans="1:2" ht="12.75" hidden="1">
      <c r="A132" s="8"/>
      <c r="B132" s="87"/>
    </row>
    <row r="133" spans="1:2" ht="12.75" hidden="1">
      <c r="A133" s="8"/>
      <c r="B133" s="87"/>
    </row>
    <row r="134" spans="1:2" ht="12.75" hidden="1">
      <c r="A134" s="8"/>
      <c r="B134" s="87"/>
    </row>
    <row r="135" spans="1:2" ht="12.75" hidden="1">
      <c r="A135" s="8"/>
      <c r="B135" s="87"/>
    </row>
    <row r="136" spans="1:2" ht="12.75" hidden="1">
      <c r="A136" s="8"/>
      <c r="B136" s="87"/>
    </row>
    <row r="137" spans="1:2" ht="12.75" hidden="1">
      <c r="A137" s="8"/>
      <c r="B137" s="87"/>
    </row>
    <row r="138" spans="1:2" ht="12.75" hidden="1">
      <c r="A138" s="8"/>
      <c r="B138" s="87"/>
    </row>
    <row r="139" spans="1:2" ht="12.75" hidden="1">
      <c r="A139" s="8"/>
      <c r="B139" s="87"/>
    </row>
    <row r="140" spans="1:2" ht="12.75" hidden="1">
      <c r="A140" s="8"/>
      <c r="B140" s="87"/>
    </row>
    <row r="141" spans="1:2" ht="12.75" hidden="1">
      <c r="A141" s="8"/>
      <c r="B141" s="87"/>
    </row>
    <row r="142" spans="1:2" ht="12.75" hidden="1">
      <c r="A142" s="8"/>
      <c r="B142" s="87"/>
    </row>
    <row r="143" spans="1:2" ht="12.75" hidden="1">
      <c r="A143" s="8"/>
      <c r="B143" s="87"/>
    </row>
    <row r="144" spans="1:2" ht="12.75" hidden="1">
      <c r="A144" s="8"/>
      <c r="B144" s="87"/>
    </row>
    <row r="145" spans="1:2" ht="12.75" hidden="1">
      <c r="A145" s="8"/>
      <c r="B145" s="87"/>
    </row>
    <row r="146" spans="1:2" ht="12.75" hidden="1">
      <c r="A146" s="8"/>
      <c r="B146" s="87"/>
    </row>
    <row r="147" spans="1:2" ht="12.75" hidden="1">
      <c r="A147" s="8"/>
      <c r="B147" s="87"/>
    </row>
    <row r="148" spans="1:2" ht="12.75" hidden="1">
      <c r="A148" s="8"/>
      <c r="B148" s="87"/>
    </row>
    <row r="149" spans="1:2" ht="12.75" hidden="1">
      <c r="A149" s="8"/>
      <c r="B149" s="87"/>
    </row>
    <row r="150" spans="1:2" ht="12.75" hidden="1">
      <c r="A150" s="8"/>
      <c r="B150" s="87"/>
    </row>
    <row r="151" spans="1:2" ht="12.75" hidden="1">
      <c r="A151" s="8"/>
      <c r="B151" s="87"/>
    </row>
    <row r="152" spans="1:2" ht="12.75" hidden="1">
      <c r="A152" s="8"/>
      <c r="B152" s="87"/>
    </row>
    <row r="153" spans="1:2" ht="12.75" hidden="1">
      <c r="A153" s="8"/>
      <c r="B153" s="87"/>
    </row>
    <row r="154" spans="1:2" ht="12.75" hidden="1">
      <c r="A154" s="8"/>
      <c r="B154" s="87"/>
    </row>
    <row r="155" spans="1:2" ht="12.75" hidden="1">
      <c r="A155" s="8"/>
      <c r="B155" s="87"/>
    </row>
    <row r="156" spans="1:2" ht="12.75" hidden="1">
      <c r="A156" s="8"/>
      <c r="B156" s="87"/>
    </row>
    <row r="157" spans="1:2" ht="12.75" hidden="1">
      <c r="A157" s="8"/>
      <c r="B157" s="87"/>
    </row>
    <row r="158" spans="1:2" ht="12.75" hidden="1">
      <c r="A158" s="8"/>
      <c r="B158" s="87"/>
    </row>
    <row r="159" spans="1:2" ht="12.75" hidden="1">
      <c r="A159" s="8"/>
      <c r="B159" s="87"/>
    </row>
    <row r="160" spans="1:2" ht="12.75" hidden="1">
      <c r="A160" s="8"/>
      <c r="B160" s="87"/>
    </row>
    <row r="161" spans="1:2" ht="12.75" hidden="1">
      <c r="A161" s="8"/>
      <c r="B161" s="87"/>
    </row>
    <row r="162" spans="1:2" ht="12.75" hidden="1">
      <c r="A162" s="8"/>
      <c r="B162" s="87"/>
    </row>
    <row r="163" spans="1:2" ht="12.75" hidden="1">
      <c r="A163" s="8"/>
      <c r="B163" s="87"/>
    </row>
    <row r="164" spans="1:2" ht="12.75" hidden="1">
      <c r="A164" s="8"/>
      <c r="B164" s="87"/>
    </row>
    <row r="165" spans="1:2" ht="12.75" hidden="1">
      <c r="A165" s="8"/>
      <c r="B165" s="87"/>
    </row>
    <row r="166" spans="1:2" ht="12.75" hidden="1">
      <c r="A166" s="8"/>
      <c r="B166" s="87"/>
    </row>
    <row r="167" spans="1:2" ht="12.75" hidden="1">
      <c r="A167" s="8"/>
      <c r="B167" s="87"/>
    </row>
    <row r="168" spans="1:2" ht="12.75" hidden="1">
      <c r="A168" s="8"/>
      <c r="B168" s="87"/>
    </row>
    <row r="169" spans="1:2" ht="12.75" hidden="1">
      <c r="A169" s="8"/>
      <c r="B169" s="87"/>
    </row>
    <row r="170" spans="1:2" ht="12.75" hidden="1">
      <c r="A170" s="8"/>
      <c r="B170" s="87"/>
    </row>
    <row r="171" spans="1:2" ht="12.75" hidden="1">
      <c r="A171" s="8"/>
      <c r="B171" s="87"/>
    </row>
    <row r="172" spans="1:2" ht="12.75" hidden="1">
      <c r="A172" s="8"/>
      <c r="B172" s="87"/>
    </row>
    <row r="173" spans="1:2" ht="12.75" hidden="1">
      <c r="A173" s="8"/>
      <c r="B173" s="87"/>
    </row>
    <row r="174" spans="1:2" ht="12.75" hidden="1">
      <c r="A174" s="8"/>
      <c r="B174" s="87"/>
    </row>
    <row r="175" spans="1:2" ht="12.75" hidden="1">
      <c r="A175" s="8"/>
      <c r="B175" s="87"/>
    </row>
    <row r="176" spans="1:2" ht="12.75" hidden="1">
      <c r="A176" s="8"/>
      <c r="B176" s="87"/>
    </row>
    <row r="177" spans="1:2" ht="12.75" hidden="1">
      <c r="A177" s="8"/>
      <c r="B177" s="87"/>
    </row>
    <row r="178" spans="1:2" ht="12.75" hidden="1">
      <c r="A178" s="8"/>
      <c r="B178" s="87"/>
    </row>
    <row r="179" spans="1:2" ht="12.75" hidden="1">
      <c r="A179" s="8"/>
      <c r="B179" s="87"/>
    </row>
    <row r="180" spans="1:2" ht="12.75" hidden="1">
      <c r="A180" s="8"/>
      <c r="B180" s="87"/>
    </row>
    <row r="181" spans="1:2" ht="12.75" hidden="1">
      <c r="A181" s="8"/>
      <c r="B181" s="87"/>
    </row>
    <row r="182" spans="1:2" ht="12.75" hidden="1">
      <c r="A182" s="8"/>
      <c r="B182" s="87"/>
    </row>
    <row r="183" spans="1:2" ht="12.75" hidden="1">
      <c r="A183" s="8"/>
      <c r="B183" s="87"/>
    </row>
    <row r="184" spans="1:2" ht="12.75" hidden="1">
      <c r="A184" s="8"/>
      <c r="B184" s="87"/>
    </row>
    <row r="185" spans="1:2" ht="12.75" hidden="1">
      <c r="A185" s="8"/>
      <c r="B185" s="87"/>
    </row>
    <row r="186" spans="1:2" ht="12.75" hidden="1">
      <c r="A186" s="8"/>
      <c r="B186" s="87"/>
    </row>
    <row r="187" spans="1:2" ht="12.75" hidden="1">
      <c r="A187" s="8"/>
      <c r="B187" s="87"/>
    </row>
    <row r="188" spans="1:2" ht="12.75" hidden="1">
      <c r="A188" s="8"/>
      <c r="B188" s="87"/>
    </row>
    <row r="189" spans="1:2" ht="12.75" hidden="1">
      <c r="A189" s="8"/>
      <c r="B189" s="87"/>
    </row>
    <row r="190" spans="1:2" ht="12.75" hidden="1">
      <c r="A190" s="8"/>
      <c r="B190" s="87"/>
    </row>
    <row r="191" spans="1:2" ht="12.75" hidden="1">
      <c r="A191" s="8"/>
      <c r="B191" s="87"/>
    </row>
    <row r="192" spans="1:2" ht="12.75" hidden="1">
      <c r="A192" s="8"/>
      <c r="B192" s="87"/>
    </row>
    <row r="193" spans="1:2" ht="12.75" hidden="1">
      <c r="A193" s="8"/>
      <c r="B193" s="87"/>
    </row>
    <row r="194" spans="1:2" ht="12.75" hidden="1">
      <c r="A194" s="8"/>
      <c r="B194" s="87"/>
    </row>
    <row r="195" spans="1:2" ht="12.75" hidden="1">
      <c r="A195" s="8"/>
      <c r="B195" s="87"/>
    </row>
    <row r="196" spans="1:2" ht="12.75" hidden="1">
      <c r="A196" s="8"/>
      <c r="B196" s="87"/>
    </row>
    <row r="197" spans="1:2" ht="12.75" hidden="1">
      <c r="A197" s="8"/>
      <c r="B197" s="87"/>
    </row>
    <row r="198" spans="1:2" ht="12.75" hidden="1">
      <c r="A198" s="8"/>
      <c r="B198" s="87"/>
    </row>
    <row r="199" spans="1:2" ht="12.75" hidden="1">
      <c r="A199" s="8"/>
      <c r="B199" s="87"/>
    </row>
    <row r="200" spans="1:2" ht="12.75" hidden="1">
      <c r="A200" s="8"/>
      <c r="B200" s="87"/>
    </row>
    <row r="201" spans="1:2" ht="12.75" hidden="1">
      <c r="A201" s="8"/>
      <c r="B201" s="87"/>
    </row>
    <row r="202" spans="1:2" ht="12.75" hidden="1">
      <c r="A202" s="8"/>
      <c r="B202" s="87"/>
    </row>
    <row r="203" spans="1:2" ht="12.75" hidden="1">
      <c r="A203" s="8"/>
      <c r="B203" s="87"/>
    </row>
    <row r="204" spans="1:2" ht="12.75" hidden="1">
      <c r="A204" s="8"/>
      <c r="B204" s="87"/>
    </row>
    <row r="205" spans="1:2" ht="12.75" hidden="1">
      <c r="A205" s="8"/>
      <c r="B205" s="87"/>
    </row>
    <row r="206" spans="1:2" ht="12.75" hidden="1">
      <c r="A206" s="8"/>
      <c r="B206" s="87"/>
    </row>
    <row r="207" spans="1:2" ht="12.75" hidden="1">
      <c r="A207" s="8"/>
      <c r="B207" s="87"/>
    </row>
    <row r="208" spans="1:2" ht="12.75" hidden="1">
      <c r="A208" s="8"/>
      <c r="B208" s="87"/>
    </row>
    <row r="209" spans="1:2" ht="12.75" hidden="1">
      <c r="A209" s="8"/>
      <c r="B209" s="87"/>
    </row>
    <row r="210" spans="1:2" ht="12.75" hidden="1">
      <c r="A210" s="8"/>
      <c r="B210" s="87"/>
    </row>
    <row r="211" spans="1:2" ht="12.75" hidden="1">
      <c r="A211" s="8"/>
      <c r="B211" s="87"/>
    </row>
    <row r="212" spans="1:2" ht="12.75" hidden="1">
      <c r="A212" s="8"/>
      <c r="B212" s="87"/>
    </row>
    <row r="213" spans="1:2" ht="12.75" hidden="1">
      <c r="A213" s="8"/>
      <c r="B213" s="87"/>
    </row>
    <row r="214" spans="1:2" ht="12.75" hidden="1">
      <c r="A214" s="8"/>
      <c r="B214" s="87"/>
    </row>
    <row r="215" spans="1:2" ht="12.75" hidden="1">
      <c r="A215" s="8"/>
      <c r="B215" s="87"/>
    </row>
    <row r="216" spans="1:2" ht="12.75" hidden="1">
      <c r="A216" s="8"/>
      <c r="B216" s="87"/>
    </row>
    <row r="217" spans="1:2" ht="12.75" hidden="1">
      <c r="A217" s="8"/>
      <c r="B217" s="87"/>
    </row>
    <row r="218" spans="1:2" ht="12.75" hidden="1">
      <c r="A218" s="8"/>
      <c r="B218" s="87"/>
    </row>
    <row r="219" spans="1:2" ht="12.75" hidden="1">
      <c r="A219" s="8"/>
      <c r="B219" s="87"/>
    </row>
    <row r="220" spans="1:2" ht="12.75" hidden="1">
      <c r="A220" s="8"/>
      <c r="B220" s="87"/>
    </row>
    <row r="221" spans="1:2" ht="12.75" hidden="1">
      <c r="A221" s="8"/>
      <c r="B221" s="87"/>
    </row>
    <row r="222" spans="1:2" ht="12.75" hidden="1">
      <c r="A222" s="8"/>
      <c r="B222" s="87"/>
    </row>
    <row r="223" spans="1:2" ht="12.75" hidden="1">
      <c r="A223" s="8"/>
      <c r="B223" s="87"/>
    </row>
    <row r="224" spans="1:2" ht="12.75" hidden="1">
      <c r="A224" s="8"/>
      <c r="B224" s="87"/>
    </row>
    <row r="225" spans="1:2" ht="12.75" hidden="1">
      <c r="A225" s="8"/>
      <c r="B225" s="87"/>
    </row>
    <row r="226" spans="1:2" ht="12.75" hidden="1">
      <c r="A226" s="8"/>
      <c r="B226" s="87"/>
    </row>
    <row r="227" spans="1:2" ht="12.75" hidden="1">
      <c r="A227" s="8"/>
      <c r="B227" s="87"/>
    </row>
    <row r="228" spans="1:2" ht="12.75" hidden="1">
      <c r="A228" s="8"/>
      <c r="B228" s="87"/>
    </row>
    <row r="229" spans="1:2" ht="12.75" hidden="1">
      <c r="A229" s="8"/>
      <c r="B229" s="87"/>
    </row>
    <row r="230" spans="1:2" ht="12.75" hidden="1">
      <c r="A230" s="8"/>
      <c r="B230" s="87"/>
    </row>
    <row r="231" spans="1:2" ht="12.75" hidden="1">
      <c r="A231" s="8"/>
      <c r="B231" s="87"/>
    </row>
    <row r="232" spans="1:2" ht="12.75" hidden="1">
      <c r="A232" s="8"/>
      <c r="B232" s="87"/>
    </row>
    <row r="233" spans="1:2" ht="12.75" hidden="1">
      <c r="A233" s="8"/>
      <c r="B233" s="87"/>
    </row>
    <row r="234" spans="1:2" ht="12.75" hidden="1">
      <c r="A234" s="8"/>
      <c r="B234" s="87"/>
    </row>
    <row r="235" spans="1:2" ht="12.75" hidden="1">
      <c r="A235" s="8"/>
      <c r="B235" s="87"/>
    </row>
    <row r="236" spans="1:2" ht="12.75" hidden="1">
      <c r="A236" s="8"/>
      <c r="B236" s="87"/>
    </row>
    <row r="237" spans="1:2" ht="12.75" hidden="1">
      <c r="A237" s="8"/>
      <c r="B237" s="87"/>
    </row>
    <row r="238" spans="1:2" ht="12.75" hidden="1">
      <c r="A238" s="8"/>
      <c r="B238" s="87"/>
    </row>
    <row r="239" spans="1:2" ht="12.75" hidden="1">
      <c r="A239" s="8"/>
      <c r="B239" s="87"/>
    </row>
    <row r="240" spans="1:2" ht="12.75" hidden="1">
      <c r="A240" s="8"/>
      <c r="B240" s="87"/>
    </row>
    <row r="241" spans="1:2" ht="12.75" hidden="1">
      <c r="A241" s="8"/>
      <c r="B241" s="87"/>
    </row>
    <row r="242" spans="1:2" ht="12.75" hidden="1">
      <c r="A242" s="8"/>
      <c r="B242" s="87"/>
    </row>
    <row r="243" spans="1:2" ht="12.75" hidden="1">
      <c r="A243" s="8"/>
      <c r="B243" s="87"/>
    </row>
    <row r="244" spans="1:2" ht="12.75" hidden="1">
      <c r="A244" s="8"/>
      <c r="B244" s="87"/>
    </row>
    <row r="245" spans="1:2" ht="12.75" hidden="1">
      <c r="A245" s="8"/>
      <c r="B245" s="87"/>
    </row>
    <row r="246" spans="1:2" ht="12.75" hidden="1">
      <c r="A246" s="8"/>
      <c r="B246" s="87"/>
    </row>
    <row r="247" spans="1:2" ht="12.75" hidden="1">
      <c r="A247" s="8"/>
      <c r="B247" s="87"/>
    </row>
    <row r="248" spans="1:2" ht="12.75" hidden="1">
      <c r="A248" s="8"/>
      <c r="B248" s="87"/>
    </row>
    <row r="249" spans="1:2" ht="12.75" hidden="1">
      <c r="A249" s="8"/>
      <c r="B249" s="87"/>
    </row>
    <row r="250" spans="1:2" ht="12.75" hidden="1">
      <c r="A250" s="8"/>
      <c r="B250" s="87"/>
    </row>
    <row r="251" spans="1:2" ht="12.75" hidden="1">
      <c r="A251" s="8"/>
      <c r="B251" s="87"/>
    </row>
    <row r="252" spans="1:2" ht="12.75" hidden="1">
      <c r="A252" s="8"/>
      <c r="B252" s="87"/>
    </row>
    <row r="253" spans="1:2" ht="12.75" hidden="1">
      <c r="A253" s="8"/>
      <c r="B253" s="87"/>
    </row>
    <row r="254" spans="1:2" ht="12.75" hidden="1">
      <c r="A254" s="8"/>
      <c r="B254" s="87"/>
    </row>
    <row r="255" spans="1:2" ht="12.75" hidden="1">
      <c r="A255" s="8"/>
      <c r="B255" s="87"/>
    </row>
    <row r="256" spans="1:2" ht="12.75" hidden="1">
      <c r="A256" s="8"/>
      <c r="B256" s="87"/>
    </row>
    <row r="257" spans="1:2" ht="12.75" hidden="1">
      <c r="A257" s="8"/>
      <c r="B257" s="87"/>
    </row>
    <row r="258" spans="1:2" ht="12.75" hidden="1">
      <c r="A258" s="8"/>
      <c r="B258" s="87"/>
    </row>
    <row r="259" spans="1:2" ht="12.75" hidden="1">
      <c r="A259" s="8"/>
      <c r="B259" s="87"/>
    </row>
    <row r="260" spans="1:2" ht="12.75" hidden="1">
      <c r="A260" s="8"/>
      <c r="B260" s="87"/>
    </row>
    <row r="261" spans="1:2" ht="12.75" hidden="1">
      <c r="A261" s="8"/>
      <c r="B261" s="87"/>
    </row>
    <row r="262" spans="1:2" ht="12.75" hidden="1">
      <c r="A262" s="8"/>
      <c r="B262" s="87"/>
    </row>
    <row r="263" spans="1:2" ht="12.75" hidden="1">
      <c r="A263" s="8"/>
      <c r="B263" s="87"/>
    </row>
    <row r="264" spans="1:2" ht="12.75" hidden="1">
      <c r="A264" s="8"/>
      <c r="B264" s="87"/>
    </row>
    <row r="265" spans="1:2" ht="12.75" hidden="1">
      <c r="A265" s="8"/>
      <c r="B265" s="87"/>
    </row>
    <row r="266" spans="1:2" ht="12.75" hidden="1">
      <c r="A266" s="8"/>
      <c r="B266" s="87"/>
    </row>
    <row r="267" spans="1:2" ht="12.75" hidden="1">
      <c r="A267" s="8"/>
      <c r="B267" s="87"/>
    </row>
    <row r="268" spans="1:2" ht="12.75" hidden="1">
      <c r="A268" s="8"/>
      <c r="B268" s="87"/>
    </row>
    <row r="269" spans="1:2" ht="12.75" hidden="1">
      <c r="A269" s="8"/>
      <c r="B269" s="87"/>
    </row>
    <row r="270" spans="1:2" ht="12.75" hidden="1">
      <c r="A270" s="8"/>
      <c r="B270" s="87"/>
    </row>
    <row r="271" spans="1:2" ht="12.75" hidden="1">
      <c r="A271" s="8"/>
      <c r="B271" s="87"/>
    </row>
    <row r="272" spans="1:2" ht="12.75" hidden="1">
      <c r="A272" s="8"/>
      <c r="B272" s="87"/>
    </row>
    <row r="273" spans="1:2" ht="12.75" hidden="1">
      <c r="A273" s="8"/>
      <c r="B273" s="87"/>
    </row>
    <row r="274" spans="1:2" ht="12.75" hidden="1">
      <c r="A274" s="8"/>
      <c r="B274" s="87"/>
    </row>
    <row r="275" spans="1:2" ht="12.75" hidden="1">
      <c r="A275" s="8"/>
      <c r="B275" s="87"/>
    </row>
    <row r="276" spans="1:2" ht="12.75" hidden="1">
      <c r="A276" s="8"/>
      <c r="B276" s="87"/>
    </row>
    <row r="277" spans="1:2" ht="12.75" hidden="1">
      <c r="A277" s="8"/>
      <c r="B277" s="87"/>
    </row>
    <row r="278" spans="1:2" ht="12.75" hidden="1">
      <c r="A278" s="8"/>
      <c r="B278" s="87"/>
    </row>
    <row r="279" spans="1:2" ht="12.75" hidden="1">
      <c r="A279" s="8"/>
      <c r="B279" s="87"/>
    </row>
    <row r="280" spans="1:2" ht="12.75" hidden="1">
      <c r="A280" s="8"/>
      <c r="B280" s="87"/>
    </row>
    <row r="281" spans="1:2" ht="12.75" hidden="1">
      <c r="A281" s="8"/>
      <c r="B281" s="87"/>
    </row>
    <row r="282" spans="1:2" ht="12.75" hidden="1">
      <c r="A282" s="8"/>
      <c r="B282" s="87"/>
    </row>
    <row r="283" spans="1:2" ht="12.75" hidden="1">
      <c r="A283" s="8"/>
      <c r="B283" s="87"/>
    </row>
    <row r="284" spans="1:2" ht="12.75" hidden="1">
      <c r="A284" s="8"/>
      <c r="B284" s="87"/>
    </row>
    <row r="285" spans="1:2" ht="12.75" hidden="1">
      <c r="A285" s="8"/>
      <c r="B285" s="87"/>
    </row>
    <row r="286" spans="1:2" ht="12.75" hidden="1">
      <c r="A286" s="8"/>
      <c r="B286" s="87"/>
    </row>
    <row r="287" spans="1:2" ht="12.75" hidden="1">
      <c r="A287" s="8"/>
      <c r="B287" s="87"/>
    </row>
    <row r="288" spans="1:2" ht="12.75" hidden="1">
      <c r="A288" s="8"/>
      <c r="B288" s="87"/>
    </row>
    <row r="289" spans="1:2" ht="12.75" hidden="1">
      <c r="A289" s="8"/>
      <c r="B289" s="87"/>
    </row>
    <row r="290" spans="1:2" ht="12.75" hidden="1">
      <c r="A290" s="8"/>
      <c r="B290" s="87"/>
    </row>
    <row r="291" spans="1:2" ht="12.75" hidden="1">
      <c r="A291" s="8"/>
      <c r="B291" s="87"/>
    </row>
    <row r="292" spans="1:2" ht="12.75" hidden="1">
      <c r="A292" s="8"/>
      <c r="B292" s="87"/>
    </row>
    <row r="293" spans="1:2" ht="12.75" hidden="1">
      <c r="A293" s="8"/>
      <c r="B293" s="87"/>
    </row>
    <row r="294" spans="1:2" ht="12.75" hidden="1">
      <c r="A294" s="8"/>
      <c r="B294" s="87"/>
    </row>
    <row r="295" spans="1:2" ht="12.75" hidden="1">
      <c r="A295" s="8"/>
      <c r="B295" s="87"/>
    </row>
    <row r="296" spans="1:2" ht="12.75" hidden="1">
      <c r="A296" s="8"/>
      <c r="B296" s="87"/>
    </row>
    <row r="297" spans="1:2" ht="12.75" hidden="1">
      <c r="A297" s="8"/>
      <c r="B297" s="87"/>
    </row>
    <row r="298" spans="1:2" ht="12.75" hidden="1">
      <c r="A298" s="8"/>
      <c r="B298" s="87"/>
    </row>
    <row r="299" spans="1:2" ht="12.75" hidden="1">
      <c r="A299" s="8"/>
      <c r="B299" s="87"/>
    </row>
    <row r="300" spans="1:2" ht="12.75" hidden="1">
      <c r="A300" s="8"/>
      <c r="B300" s="87"/>
    </row>
    <row r="301" spans="1:2" ht="12.75" hidden="1">
      <c r="A301" s="8"/>
      <c r="B301" s="87"/>
    </row>
    <row r="302" spans="1:2" ht="12.75" hidden="1">
      <c r="A302" s="8"/>
      <c r="B302" s="87"/>
    </row>
    <row r="303" spans="1:2" ht="12.75" hidden="1">
      <c r="A303" s="8"/>
      <c r="B303" s="87"/>
    </row>
    <row r="304" spans="1:2" ht="12.75" hidden="1">
      <c r="A304" s="8"/>
      <c r="B304" s="87"/>
    </row>
    <row r="305" spans="1:2" ht="12.75" hidden="1">
      <c r="A305" s="8"/>
      <c r="B305" s="87"/>
    </row>
    <row r="306" spans="1:2" ht="12.75" hidden="1">
      <c r="A306" s="8"/>
      <c r="B306" s="87"/>
    </row>
    <row r="307" spans="1:2" ht="12.75" hidden="1">
      <c r="A307" s="8"/>
      <c r="B307" s="87"/>
    </row>
    <row r="308" spans="1:2" ht="12.75" hidden="1">
      <c r="A308" s="8"/>
      <c r="B308" s="87"/>
    </row>
    <row r="309" spans="1:2" ht="12.75" hidden="1">
      <c r="A309" s="8"/>
      <c r="B309" s="87"/>
    </row>
    <row r="310" spans="1:2" ht="12.75" hidden="1">
      <c r="A310" s="8"/>
      <c r="B310" s="87"/>
    </row>
    <row r="311" spans="1:2" ht="12.75" hidden="1">
      <c r="A311" s="8"/>
      <c r="B311" s="87"/>
    </row>
    <row r="312" spans="1:2" ht="12.75" hidden="1">
      <c r="A312" s="8"/>
      <c r="B312" s="87"/>
    </row>
    <row r="313" spans="1:2" ht="12.75" hidden="1">
      <c r="A313" s="8"/>
      <c r="B313" s="87"/>
    </row>
    <row r="314" spans="1:2" ht="12.75" hidden="1">
      <c r="A314" s="8"/>
      <c r="B314" s="87"/>
    </row>
    <row r="315" spans="1:2" ht="12.75" hidden="1">
      <c r="A315" s="8"/>
      <c r="B315" s="87"/>
    </row>
    <row r="316" spans="1:2" ht="12.75" hidden="1">
      <c r="A316" s="8"/>
      <c r="B316" s="87"/>
    </row>
    <row r="317" spans="1:2" ht="12.75" hidden="1">
      <c r="A317" s="8"/>
      <c r="B317" s="87"/>
    </row>
    <row r="318" spans="1:2" ht="12.75" hidden="1">
      <c r="A318" s="8"/>
      <c r="B318" s="87"/>
    </row>
    <row r="319" spans="1:2" ht="12.75" hidden="1">
      <c r="A319" s="8"/>
      <c r="B319" s="87"/>
    </row>
    <row r="320" spans="1:2" ht="12.75" hidden="1">
      <c r="A320" s="8"/>
      <c r="B320" s="87"/>
    </row>
    <row r="321" spans="1:2" ht="12.75" hidden="1">
      <c r="A321" s="8"/>
      <c r="B321" s="87"/>
    </row>
    <row r="322" spans="1:2" ht="12.75" hidden="1">
      <c r="A322" s="8"/>
      <c r="B322" s="87"/>
    </row>
    <row r="323" spans="1:2" ht="12.75" hidden="1">
      <c r="A323" s="8"/>
      <c r="B323" s="87"/>
    </row>
    <row r="324" spans="1:2" ht="12.75" hidden="1">
      <c r="A324" s="8"/>
      <c r="B324" s="87"/>
    </row>
    <row r="325" spans="1:2" ht="12.75" hidden="1">
      <c r="A325" s="8"/>
      <c r="B325" s="87"/>
    </row>
    <row r="326" spans="1:2" ht="12.75" hidden="1">
      <c r="A326" s="8"/>
      <c r="B326" s="87"/>
    </row>
    <row r="327" spans="1:2" ht="12.75" hidden="1">
      <c r="A327" s="8"/>
      <c r="B327" s="87"/>
    </row>
    <row r="328" spans="1:2" ht="12.75" hidden="1">
      <c r="A328" s="8"/>
      <c r="B328" s="87"/>
    </row>
    <row r="329" spans="1:2" ht="12.75" hidden="1">
      <c r="A329" s="8"/>
      <c r="B329" s="87"/>
    </row>
    <row r="330" spans="1:2" ht="12.75" hidden="1">
      <c r="A330" s="8"/>
      <c r="B330" s="87"/>
    </row>
    <row r="331" spans="1:2" ht="12.75" hidden="1">
      <c r="A331" s="8"/>
      <c r="B331" s="87"/>
    </row>
    <row r="332" spans="1:2" ht="12.75" hidden="1">
      <c r="A332" s="8"/>
      <c r="B332" s="87"/>
    </row>
    <row r="333" spans="1:2" ht="12.75" hidden="1">
      <c r="A333" s="8"/>
      <c r="B333" s="87"/>
    </row>
    <row r="334" spans="1:2" ht="12.75" hidden="1">
      <c r="A334" s="8"/>
      <c r="B334" s="87"/>
    </row>
    <row r="335" spans="1:2" ht="12.75" hidden="1">
      <c r="A335" s="8"/>
      <c r="B335" s="87"/>
    </row>
    <row r="336" spans="1:2" ht="12.75" hidden="1">
      <c r="A336" s="8"/>
      <c r="B336" s="87"/>
    </row>
    <row r="337" spans="1:2" ht="12.75" hidden="1">
      <c r="A337" s="8"/>
      <c r="B337" s="87"/>
    </row>
    <row r="338" spans="1:2" ht="12.75" hidden="1">
      <c r="A338" s="8"/>
      <c r="B338" s="87"/>
    </row>
    <row r="339" spans="1:2" ht="12.75" hidden="1">
      <c r="A339" s="8"/>
      <c r="B339" s="87"/>
    </row>
    <row r="340" spans="1:2" ht="12.75" hidden="1">
      <c r="A340" s="8"/>
      <c r="B340" s="87"/>
    </row>
    <row r="341" spans="1:2" ht="12.75" hidden="1">
      <c r="A341" s="8"/>
      <c r="B341" s="87"/>
    </row>
    <row r="342" spans="1:2" ht="12.75" hidden="1">
      <c r="A342" s="8"/>
      <c r="B342" s="87"/>
    </row>
    <row r="343" spans="1:2" ht="12.75" hidden="1">
      <c r="A343" s="8"/>
      <c r="B343" s="87"/>
    </row>
    <row r="344" spans="1:2" ht="12.75" hidden="1">
      <c r="A344" s="8"/>
      <c r="B344" s="87"/>
    </row>
    <row r="345" spans="1:2" ht="12.75" hidden="1">
      <c r="A345" s="8"/>
      <c r="B345" s="87"/>
    </row>
    <row r="346" spans="1:2" ht="12.75" hidden="1">
      <c r="A346" s="8"/>
      <c r="B346" s="87"/>
    </row>
    <row r="347" spans="1:2" ht="12.75" hidden="1">
      <c r="A347" s="8"/>
      <c r="B347" s="87"/>
    </row>
    <row r="348" spans="1:2" ht="12.75" hidden="1">
      <c r="A348" s="8"/>
      <c r="B348" s="87"/>
    </row>
    <row r="349" spans="1:2" ht="12.75" hidden="1">
      <c r="A349" s="8"/>
      <c r="B349" s="87"/>
    </row>
    <row r="350" spans="1:2" ht="12.75" hidden="1">
      <c r="A350" s="8"/>
      <c r="B350" s="87"/>
    </row>
    <row r="351" spans="1:2" ht="12.75" hidden="1">
      <c r="A351" s="8"/>
      <c r="B351" s="87"/>
    </row>
    <row r="352" spans="1:2" ht="12.75" hidden="1">
      <c r="A352" s="8"/>
      <c r="B352" s="87"/>
    </row>
    <row r="353" spans="1:2" ht="12.75" hidden="1">
      <c r="A353" s="8"/>
      <c r="B353" s="87"/>
    </row>
    <row r="354" spans="1:2" ht="12.75" hidden="1">
      <c r="A354" s="8"/>
      <c r="B354" s="87"/>
    </row>
    <row r="355" spans="1:2" ht="12.75" hidden="1">
      <c r="A355" s="8"/>
      <c r="B355" s="87"/>
    </row>
    <row r="356" spans="1:2" ht="12.75" hidden="1">
      <c r="A356" s="8"/>
      <c r="B356" s="87"/>
    </row>
    <row r="357" spans="1:2" ht="12.75" hidden="1">
      <c r="A357" s="8"/>
      <c r="B357" s="87"/>
    </row>
    <row r="358" spans="1:2" ht="12.75" hidden="1">
      <c r="A358" s="8"/>
      <c r="B358" s="87"/>
    </row>
    <row r="359" spans="1:2" ht="12.75" hidden="1">
      <c r="A359" s="8"/>
      <c r="B359" s="87"/>
    </row>
    <row r="360" spans="1:2" ht="12.75" hidden="1">
      <c r="A360" s="8"/>
      <c r="B360" s="87"/>
    </row>
    <row r="361" spans="1:2" ht="12.75" hidden="1">
      <c r="A361" s="8"/>
      <c r="B361" s="87"/>
    </row>
    <row r="362" spans="1:2" ht="12.75" hidden="1">
      <c r="A362" s="8"/>
      <c r="B362" s="87"/>
    </row>
    <row r="363" spans="1:2" ht="12.75" hidden="1">
      <c r="A363" s="8"/>
      <c r="B363" s="87"/>
    </row>
    <row r="364" spans="1:2" ht="12.75" hidden="1">
      <c r="A364" s="8"/>
      <c r="B364" s="87"/>
    </row>
    <row r="365" spans="1:2" ht="12.75" hidden="1">
      <c r="A365" s="8"/>
      <c r="B365" s="87"/>
    </row>
    <row r="366" spans="1:2" ht="12.75" hidden="1">
      <c r="A366" s="8"/>
      <c r="B366" s="87"/>
    </row>
    <row r="367" spans="1:2" ht="12.75" hidden="1">
      <c r="A367" s="8"/>
      <c r="B367" s="87"/>
    </row>
    <row r="368" spans="1:2" ht="12.75" hidden="1">
      <c r="A368" s="8"/>
      <c r="B368" s="87"/>
    </row>
    <row r="369" spans="1:2" ht="12.75" hidden="1">
      <c r="A369" s="8"/>
      <c r="B369" s="87"/>
    </row>
    <row r="370" spans="1:2" ht="12.75" hidden="1">
      <c r="A370" s="8"/>
      <c r="B370" s="87"/>
    </row>
    <row r="371" spans="1:2" ht="12.75" hidden="1">
      <c r="A371" s="8"/>
      <c r="B371" s="87"/>
    </row>
    <row r="372" spans="1:2" ht="12.75" hidden="1">
      <c r="A372" s="8"/>
      <c r="B372" s="87"/>
    </row>
    <row r="373" spans="1:2" ht="12.75" hidden="1">
      <c r="A373" s="8"/>
      <c r="B373" s="87"/>
    </row>
    <row r="374" spans="1:2" ht="12.75" hidden="1">
      <c r="A374" s="8"/>
      <c r="B374" s="87"/>
    </row>
    <row r="375" spans="1:2" ht="12.75" hidden="1">
      <c r="A375" s="8"/>
      <c r="B375" s="87"/>
    </row>
    <row r="376" spans="1:2" ht="12.75" hidden="1">
      <c r="A376" s="8"/>
      <c r="B376" s="87"/>
    </row>
    <row r="377" spans="1:2" ht="12.75" hidden="1">
      <c r="A377" s="8"/>
      <c r="B377" s="87"/>
    </row>
    <row r="378" spans="1:2" ht="12.75" hidden="1">
      <c r="A378" s="8"/>
      <c r="B378" s="87"/>
    </row>
    <row r="379" spans="1:2" ht="12.75" hidden="1">
      <c r="A379" s="8"/>
      <c r="B379" s="87"/>
    </row>
    <row r="380" spans="1:2" ht="12.75" hidden="1">
      <c r="A380" s="8"/>
      <c r="B380" s="87"/>
    </row>
    <row r="381" spans="1:2" ht="12.75" hidden="1">
      <c r="A381" s="8"/>
      <c r="B381" s="87"/>
    </row>
    <row r="382" spans="1:2" ht="12.75" hidden="1">
      <c r="A382" s="8"/>
      <c r="B382" s="87"/>
    </row>
    <row r="383" spans="1:2" ht="12.75" hidden="1">
      <c r="A383" s="8"/>
      <c r="B383" s="87"/>
    </row>
    <row r="384" spans="1:2" ht="12.75" hidden="1">
      <c r="A384" s="8"/>
      <c r="B384" s="87"/>
    </row>
    <row r="385" spans="1:2" ht="12.75" hidden="1">
      <c r="A385" s="8"/>
      <c r="B385" s="87"/>
    </row>
    <row r="386" spans="1:2" ht="12.75" hidden="1">
      <c r="A386" s="8"/>
      <c r="B386" s="87"/>
    </row>
    <row r="387" spans="1:2" ht="12.75" hidden="1">
      <c r="A387" s="8"/>
      <c r="B387" s="87"/>
    </row>
    <row r="388" spans="1:2" ht="12.75" hidden="1">
      <c r="A388" s="8"/>
      <c r="B388" s="87"/>
    </row>
    <row r="389" spans="1:2" ht="12.75" hidden="1">
      <c r="A389" s="8"/>
      <c r="B389" s="87"/>
    </row>
    <row r="390" spans="1:2" ht="12.75" hidden="1">
      <c r="A390" s="8"/>
      <c r="B390" s="87"/>
    </row>
    <row r="391" spans="1:2" ht="12.75" hidden="1">
      <c r="A391" s="8"/>
      <c r="B391" s="87"/>
    </row>
    <row r="392" spans="1:2" ht="12.75" hidden="1">
      <c r="A392" s="8"/>
      <c r="B392" s="87"/>
    </row>
    <row r="393" spans="1:2" ht="12.75" hidden="1">
      <c r="A393" s="8"/>
      <c r="B393" s="87"/>
    </row>
    <row r="394" spans="1:2" ht="12.75" hidden="1">
      <c r="A394" s="8"/>
      <c r="B394" s="87"/>
    </row>
    <row r="395" spans="1:2" ht="12.75" hidden="1">
      <c r="A395" s="8"/>
      <c r="B395" s="87"/>
    </row>
    <row r="396" spans="1:2" ht="12.75" hidden="1">
      <c r="A396" s="8"/>
      <c r="B396" s="87"/>
    </row>
    <row r="397" spans="1:2" ht="12.75" hidden="1">
      <c r="A397" s="8"/>
      <c r="B397" s="87"/>
    </row>
    <row r="398" spans="1:2" ht="12.75" hidden="1">
      <c r="A398" s="8"/>
      <c r="B398" s="87"/>
    </row>
    <row r="399" spans="1:2" ht="12.75" hidden="1">
      <c r="A399" s="8"/>
      <c r="B399" s="87"/>
    </row>
    <row r="400" spans="1:2" ht="12.75" hidden="1">
      <c r="A400" s="8"/>
      <c r="B400" s="87"/>
    </row>
    <row r="401" spans="1:2" ht="12.75" hidden="1">
      <c r="A401" s="8"/>
      <c r="B401" s="87"/>
    </row>
    <row r="402" spans="1:2" ht="12.75" hidden="1">
      <c r="A402" s="8"/>
      <c r="B402" s="87"/>
    </row>
    <row r="403" spans="1:2" ht="12.75" hidden="1">
      <c r="A403" s="8"/>
      <c r="B403" s="87"/>
    </row>
    <row r="404" spans="1:2" ht="12.75" hidden="1">
      <c r="A404" s="8"/>
      <c r="B404" s="87"/>
    </row>
    <row r="405" spans="1:2" ht="12.75" hidden="1">
      <c r="A405" s="8"/>
      <c r="B405" s="87"/>
    </row>
    <row r="406" spans="1:2" ht="12.75" hidden="1">
      <c r="A406" s="8"/>
      <c r="B406" s="87"/>
    </row>
    <row r="407" spans="1:2" ht="12.75" hidden="1">
      <c r="A407" s="8"/>
      <c r="B407" s="87"/>
    </row>
    <row r="408" spans="1:2" ht="12.75" hidden="1">
      <c r="A408" s="8"/>
      <c r="B408" s="87"/>
    </row>
    <row r="409" spans="1:2" ht="12.75" hidden="1">
      <c r="A409" s="8"/>
      <c r="B409" s="87"/>
    </row>
    <row r="410" spans="1:2" ht="12.75" hidden="1">
      <c r="A410" s="8"/>
      <c r="B410" s="87"/>
    </row>
    <row r="411" spans="1:2" ht="12.75" hidden="1">
      <c r="A411" s="8"/>
      <c r="B411" s="87"/>
    </row>
    <row r="412" spans="1:2" ht="12.75" hidden="1">
      <c r="A412" s="8"/>
      <c r="B412" s="87"/>
    </row>
    <row r="413" spans="1:2" ht="12.75" hidden="1">
      <c r="A413" s="8"/>
      <c r="B413" s="87"/>
    </row>
    <row r="414" spans="1:2" ht="12.75" hidden="1">
      <c r="A414" s="8"/>
      <c r="B414" s="87"/>
    </row>
    <row r="415" spans="1:2" ht="12.75" hidden="1">
      <c r="A415" s="8"/>
      <c r="B415" s="87"/>
    </row>
    <row r="416" spans="1:2" ht="12.75" hidden="1">
      <c r="A416" s="8"/>
      <c r="B416" s="87"/>
    </row>
    <row r="417" spans="1:2" ht="12.75" hidden="1">
      <c r="A417" s="8"/>
      <c r="B417" s="87"/>
    </row>
    <row r="418" spans="1:2" ht="12.75" hidden="1">
      <c r="A418" s="8"/>
      <c r="B418" s="87"/>
    </row>
    <row r="419" spans="1:2" ht="12.75" hidden="1">
      <c r="A419" s="8"/>
      <c r="B419" s="87"/>
    </row>
    <row r="420" spans="1:2" ht="12.75" hidden="1">
      <c r="A420" s="8"/>
      <c r="B420" s="87"/>
    </row>
    <row r="421" spans="1:2" ht="12.75" hidden="1">
      <c r="A421" s="8"/>
      <c r="B421" s="87"/>
    </row>
    <row r="422" spans="1:2" ht="12.75" hidden="1">
      <c r="A422" s="8"/>
      <c r="B422" s="87"/>
    </row>
    <row r="423" spans="1:2" ht="12.75" hidden="1">
      <c r="A423" s="8"/>
      <c r="B423" s="87"/>
    </row>
    <row r="424" spans="1:2" ht="12.75" hidden="1">
      <c r="A424" s="8"/>
      <c r="B424" s="87"/>
    </row>
    <row r="425" spans="1:2" ht="12.75" hidden="1">
      <c r="A425" s="8"/>
      <c r="B425" s="87"/>
    </row>
    <row r="426" spans="1:2" ht="12.75" hidden="1">
      <c r="A426" s="8"/>
      <c r="B426" s="87"/>
    </row>
    <row r="427" spans="1:2" ht="12.75" hidden="1">
      <c r="A427" s="8"/>
      <c r="B427" s="87"/>
    </row>
    <row r="428" spans="1:2" ht="12.75" hidden="1">
      <c r="A428" s="8"/>
      <c r="B428" s="87"/>
    </row>
    <row r="429" spans="1:2" ht="12.75" hidden="1">
      <c r="A429" s="8"/>
      <c r="B429" s="87"/>
    </row>
    <row r="430" spans="1:2" ht="12.75" hidden="1">
      <c r="A430" s="8"/>
      <c r="B430" s="87"/>
    </row>
    <row r="431" spans="1:2" ht="12.75" hidden="1">
      <c r="A431" s="8"/>
      <c r="B431" s="87"/>
    </row>
    <row r="432" spans="1:2" ht="12.75" hidden="1">
      <c r="A432" s="8"/>
      <c r="B432" s="87"/>
    </row>
    <row r="433" spans="1:2" ht="12.75" hidden="1">
      <c r="A433" s="8"/>
      <c r="B433" s="87"/>
    </row>
    <row r="434" spans="1:2" ht="12.75" hidden="1">
      <c r="A434" s="8"/>
      <c r="B434" s="87"/>
    </row>
    <row r="435" spans="1:2" ht="12.75" hidden="1">
      <c r="A435" s="8"/>
      <c r="B435" s="87"/>
    </row>
    <row r="436" spans="1:2" ht="12.75" hidden="1">
      <c r="A436" s="8"/>
      <c r="B436" s="87"/>
    </row>
    <row r="437" spans="1:2" ht="12.75" hidden="1">
      <c r="A437" s="8"/>
      <c r="B437" s="87"/>
    </row>
    <row r="438" spans="1:2" ht="12.75" hidden="1">
      <c r="A438" s="8"/>
      <c r="B438" s="87"/>
    </row>
    <row r="439" spans="1:2" ht="12.75" hidden="1">
      <c r="A439" s="8"/>
      <c r="B439" s="87"/>
    </row>
    <row r="440" spans="1:2" ht="12.75" hidden="1">
      <c r="A440" s="8"/>
      <c r="B440" s="87"/>
    </row>
    <row r="441" spans="1:2" ht="12.75" hidden="1">
      <c r="A441" s="8"/>
      <c r="B441" s="87"/>
    </row>
    <row r="442" spans="1:2" ht="12.75" hidden="1">
      <c r="A442" s="8"/>
      <c r="B442" s="87"/>
    </row>
    <row r="443" spans="1:2" ht="12.75" hidden="1">
      <c r="A443" s="8"/>
      <c r="B443" s="87"/>
    </row>
    <row r="444" spans="1:2" ht="12.75" hidden="1">
      <c r="A444" s="8"/>
      <c r="B444" s="87"/>
    </row>
    <row r="445" spans="1:2" ht="12.75" hidden="1">
      <c r="A445" s="8"/>
      <c r="B445" s="87"/>
    </row>
    <row r="446" spans="1:2" ht="12.75" hidden="1">
      <c r="A446" s="8"/>
      <c r="B446" s="87"/>
    </row>
    <row r="447" spans="1:2" ht="12.75" hidden="1">
      <c r="A447" s="8"/>
      <c r="B447" s="87"/>
    </row>
    <row r="448" spans="1:2" ht="12.75" hidden="1">
      <c r="A448" s="8"/>
      <c r="B448" s="87"/>
    </row>
    <row r="449" spans="1:2" ht="12.75" hidden="1">
      <c r="A449" s="8"/>
      <c r="B449" s="87"/>
    </row>
    <row r="450" spans="1:2" ht="12.75" hidden="1">
      <c r="A450" s="8"/>
      <c r="B450" s="87"/>
    </row>
    <row r="451" spans="1:2" ht="12.75" hidden="1">
      <c r="A451" s="8"/>
      <c r="B451" s="87"/>
    </row>
    <row r="452" spans="1:2" ht="12.75" hidden="1">
      <c r="A452" s="8"/>
      <c r="B452" s="87"/>
    </row>
    <row r="453" spans="1:2" ht="12.75" hidden="1">
      <c r="A453" s="8"/>
      <c r="B453" s="87"/>
    </row>
    <row r="454" spans="1:2" ht="12.75" hidden="1">
      <c r="A454" s="8"/>
      <c r="B454" s="87"/>
    </row>
    <row r="455" spans="1:2" ht="12.75" hidden="1">
      <c r="A455" s="8"/>
      <c r="B455" s="87"/>
    </row>
    <row r="456" spans="1:2" ht="12.75" hidden="1">
      <c r="A456" s="8"/>
      <c r="B456" s="87"/>
    </row>
    <row r="457" spans="1:2" ht="12.75" hidden="1">
      <c r="A457" s="8"/>
      <c r="B457" s="87"/>
    </row>
    <row r="458" spans="1:2" ht="12.75" hidden="1">
      <c r="A458" s="8"/>
      <c r="B458" s="87"/>
    </row>
    <row r="459" spans="1:2" ht="12.75" hidden="1">
      <c r="A459" s="8"/>
      <c r="B459" s="87"/>
    </row>
    <row r="460" spans="1:2" ht="12.75" hidden="1">
      <c r="A460" s="8"/>
      <c r="B460" s="87"/>
    </row>
    <row r="461" spans="1:2" ht="12.75" hidden="1">
      <c r="A461" s="8"/>
      <c r="B461" s="87"/>
    </row>
    <row r="462" spans="1:2" ht="12.75" hidden="1">
      <c r="A462" s="8"/>
      <c r="B462" s="87"/>
    </row>
    <row r="463" spans="1:2" ht="12.75" hidden="1">
      <c r="A463" s="8"/>
      <c r="B463" s="87"/>
    </row>
    <row r="464" spans="1:2" ht="12.75" hidden="1">
      <c r="A464" s="8"/>
      <c r="B464" s="87"/>
    </row>
    <row r="465" spans="1:2" ht="12.75" hidden="1">
      <c r="A465" s="8"/>
      <c r="B465" s="87"/>
    </row>
    <row r="466" spans="1:2" ht="12.75" hidden="1">
      <c r="A466" s="8"/>
      <c r="B466" s="87"/>
    </row>
    <row r="467" spans="1:2" ht="12.75" hidden="1">
      <c r="A467" s="8"/>
      <c r="B467" s="87"/>
    </row>
    <row r="468" spans="1:2" ht="12.75" hidden="1">
      <c r="A468" s="8"/>
      <c r="B468" s="87"/>
    </row>
    <row r="469" spans="1:2" ht="12.75" hidden="1">
      <c r="A469" s="8"/>
      <c r="B469" s="87"/>
    </row>
    <row r="470" spans="1:2" ht="12.75" hidden="1">
      <c r="A470" s="8"/>
      <c r="B470" s="87"/>
    </row>
    <row r="471" spans="1:2" ht="12.75" hidden="1">
      <c r="A471" s="8"/>
      <c r="B471" s="87"/>
    </row>
    <row r="472" spans="1:2" ht="12.75" hidden="1">
      <c r="A472" s="8"/>
      <c r="B472" s="87"/>
    </row>
    <row r="473" spans="1:2" ht="12.75" hidden="1">
      <c r="A473" s="8"/>
      <c r="B473" s="87"/>
    </row>
    <row r="474" spans="1:2" ht="12.75" hidden="1">
      <c r="A474" s="8"/>
      <c r="B474" s="87"/>
    </row>
    <row r="475" spans="1:2" ht="12.75" hidden="1">
      <c r="A475" s="8"/>
      <c r="B475" s="87"/>
    </row>
    <row r="476" spans="1:2" ht="12.75" hidden="1">
      <c r="A476" s="8"/>
      <c r="B476" s="87"/>
    </row>
    <row r="477" spans="1:2" ht="12.75" hidden="1">
      <c r="A477" s="8"/>
      <c r="B477" s="87"/>
    </row>
    <row r="478" spans="1:2" ht="12.75" hidden="1">
      <c r="A478" s="8"/>
      <c r="B478" s="87"/>
    </row>
    <row r="479" spans="1:2" ht="12.75" hidden="1">
      <c r="A479" s="8"/>
      <c r="B479" s="87"/>
    </row>
    <row r="480" spans="1:2" ht="12.75" hidden="1">
      <c r="A480" s="8"/>
      <c r="B480" s="87"/>
    </row>
    <row r="481" spans="1:2" ht="12.75" hidden="1">
      <c r="A481" s="8"/>
      <c r="B481" s="87"/>
    </row>
    <row r="482" spans="1:2" ht="12.75" hidden="1">
      <c r="A482" s="8"/>
      <c r="B482" s="87"/>
    </row>
    <row r="483" spans="1:2" ht="12.75" hidden="1">
      <c r="A483" s="8"/>
      <c r="B483" s="87"/>
    </row>
    <row r="484" spans="1:2" ht="12.75" hidden="1">
      <c r="A484" s="8"/>
      <c r="B484" s="87"/>
    </row>
    <row r="485" spans="1:2" ht="12.75" hidden="1">
      <c r="A485" s="8"/>
      <c r="B485" s="87"/>
    </row>
    <row r="486" spans="1:2" ht="12.75" hidden="1">
      <c r="A486" s="8"/>
      <c r="B486" s="87"/>
    </row>
    <row r="487" spans="1:2" ht="12.75" hidden="1">
      <c r="A487" s="8"/>
      <c r="B487" s="87"/>
    </row>
    <row r="488" spans="1:2" ht="12.75" hidden="1">
      <c r="A488" s="8"/>
      <c r="B488" s="87"/>
    </row>
    <row r="489" spans="1:2" ht="12.75" hidden="1">
      <c r="A489" s="8"/>
      <c r="B489" s="87"/>
    </row>
    <row r="490" spans="1:2" ht="12.75" hidden="1">
      <c r="A490" s="8"/>
      <c r="B490" s="87"/>
    </row>
    <row r="491" spans="1:2" ht="12.75" hidden="1">
      <c r="A491" s="8"/>
      <c r="B491" s="87"/>
    </row>
    <row r="492" spans="1:2" ht="12.75" hidden="1">
      <c r="A492" s="8"/>
      <c r="B492" s="87"/>
    </row>
    <row r="493" spans="1:2" ht="12.75" hidden="1">
      <c r="A493" s="8"/>
      <c r="B493" s="87"/>
    </row>
    <row r="494" spans="1:2" ht="12.75" hidden="1">
      <c r="A494" s="8"/>
      <c r="B494" s="87"/>
    </row>
    <row r="495" spans="1:2" ht="12.75" hidden="1">
      <c r="A495" s="8"/>
      <c r="B495" s="87"/>
    </row>
    <row r="496" spans="1:2" ht="12.75" hidden="1">
      <c r="A496" s="8"/>
      <c r="B496" s="87"/>
    </row>
    <row r="497" spans="1:2" ht="12.75" hidden="1">
      <c r="A497" s="8"/>
      <c r="B497" s="87"/>
    </row>
    <row r="498" spans="1:2" ht="12.75" hidden="1">
      <c r="A498" s="8"/>
      <c r="B498" s="87"/>
    </row>
    <row r="499" spans="1:2" ht="12.75" hidden="1">
      <c r="A499" s="8"/>
      <c r="B499" s="87"/>
    </row>
    <row r="500" spans="1:2" ht="12.75" hidden="1">
      <c r="A500" s="8"/>
      <c r="B500" s="87"/>
    </row>
    <row r="501" spans="1:2" ht="12.75" hidden="1">
      <c r="A501" s="8"/>
      <c r="B501" s="87"/>
    </row>
    <row r="502" spans="1:2" ht="12.75" hidden="1">
      <c r="A502" s="8"/>
      <c r="B502" s="87"/>
    </row>
    <row r="503" spans="1:2" ht="12.75" hidden="1">
      <c r="A503" s="8"/>
      <c r="B503" s="87"/>
    </row>
    <row r="504" spans="1:2" ht="12.75" hidden="1">
      <c r="A504" s="8"/>
      <c r="B504" s="87"/>
    </row>
    <row r="505" spans="1:2" ht="12.75" hidden="1">
      <c r="A505" s="8"/>
      <c r="B505" s="87"/>
    </row>
    <row r="506" spans="1:2" ht="12.75" hidden="1">
      <c r="A506" s="8"/>
      <c r="B506" s="87"/>
    </row>
    <row r="507" spans="1:2" ht="12.75" hidden="1">
      <c r="A507" s="8"/>
      <c r="B507" s="87"/>
    </row>
    <row r="508" spans="1:2" ht="12.75" hidden="1">
      <c r="A508" s="8"/>
      <c r="B508" s="87"/>
    </row>
    <row r="509" spans="1:2" ht="12.75" hidden="1">
      <c r="A509" s="8"/>
      <c r="B509" s="87"/>
    </row>
    <row r="510" spans="1:2" ht="12.75" hidden="1">
      <c r="A510" s="8"/>
      <c r="B510" s="87"/>
    </row>
    <row r="511" spans="1:2" ht="12.75" hidden="1">
      <c r="A511" s="8"/>
      <c r="B511" s="87"/>
    </row>
    <row r="512" spans="1:2" ht="12.75" hidden="1">
      <c r="A512" s="8"/>
      <c r="B512" s="87"/>
    </row>
    <row r="513" spans="1:2" ht="12.75" hidden="1">
      <c r="A513" s="8"/>
      <c r="B513" s="87"/>
    </row>
    <row r="514" spans="1:2" ht="12.75" hidden="1">
      <c r="A514" s="8"/>
      <c r="B514" s="87"/>
    </row>
    <row r="515" spans="1:2" ht="12.75" hidden="1">
      <c r="A515" s="8"/>
      <c r="B515" s="87"/>
    </row>
    <row r="516" spans="1:2" ht="12.75" hidden="1">
      <c r="A516" s="8"/>
      <c r="B516" s="87"/>
    </row>
    <row r="517" spans="1:2" ht="12.75" hidden="1">
      <c r="A517" s="8"/>
      <c r="B517" s="87"/>
    </row>
    <row r="518" spans="1:2" ht="12.75" hidden="1">
      <c r="A518" s="8"/>
      <c r="B518" s="87"/>
    </row>
    <row r="519" spans="1:2" ht="12.75" hidden="1">
      <c r="A519" s="8"/>
      <c r="B519" s="87"/>
    </row>
    <row r="520" spans="1:2" ht="12.75" hidden="1">
      <c r="A520" s="8"/>
      <c r="B520" s="87"/>
    </row>
    <row r="521" spans="1:2" ht="12.75" hidden="1">
      <c r="A521" s="8"/>
      <c r="B521" s="87"/>
    </row>
    <row r="522" spans="1:2" ht="12.75" hidden="1">
      <c r="A522" s="8"/>
      <c r="B522" s="87"/>
    </row>
    <row r="523" spans="1:2" ht="12.75" hidden="1">
      <c r="A523" s="8"/>
      <c r="B523" s="87"/>
    </row>
    <row r="524" spans="1:2" ht="12.75" hidden="1">
      <c r="A524" s="8"/>
      <c r="B524" s="87"/>
    </row>
    <row r="525" spans="1:2" ht="12.75" hidden="1">
      <c r="A525" s="8"/>
      <c r="B525" s="87"/>
    </row>
    <row r="526" spans="1:2" ht="12.75" hidden="1">
      <c r="A526" s="8"/>
      <c r="B526" s="87"/>
    </row>
    <row r="527" spans="1:2" ht="12.75" hidden="1">
      <c r="A527" s="8"/>
      <c r="B527" s="87"/>
    </row>
    <row r="528" spans="1:2" ht="12.75" hidden="1">
      <c r="A528" s="8"/>
      <c r="B528" s="87"/>
    </row>
    <row r="529" spans="1:2" ht="12.75" hidden="1">
      <c r="A529" s="8"/>
      <c r="B529" s="87"/>
    </row>
    <row r="530" spans="1:2" ht="12.75" hidden="1">
      <c r="A530" s="8"/>
      <c r="B530" s="87"/>
    </row>
    <row r="531" spans="1:2" ht="12.75" hidden="1">
      <c r="A531" s="8"/>
      <c r="B531" s="87"/>
    </row>
    <row r="532" spans="1:2" ht="12.75" hidden="1">
      <c r="A532" s="8"/>
      <c r="B532" s="87"/>
    </row>
    <row r="533" spans="1:2" ht="12.75" hidden="1">
      <c r="A533" s="8"/>
      <c r="B533" s="87"/>
    </row>
    <row r="534" spans="1:2" ht="12.75" hidden="1">
      <c r="A534" s="8"/>
      <c r="B534" s="87"/>
    </row>
    <row r="535" spans="1:2" ht="12.75" hidden="1">
      <c r="A535" s="8"/>
      <c r="B535" s="87"/>
    </row>
    <row r="536" spans="1:2" ht="12.75" hidden="1">
      <c r="A536" s="8"/>
      <c r="B536" s="87"/>
    </row>
    <row r="537" spans="1:2" ht="12.75" hidden="1">
      <c r="A537" s="8"/>
      <c r="B537" s="87"/>
    </row>
    <row r="538" spans="1:2" ht="12.75" hidden="1">
      <c r="A538" s="8"/>
      <c r="B538" s="87"/>
    </row>
    <row r="539" spans="1:2" ht="12.75" hidden="1">
      <c r="A539" s="8"/>
      <c r="B539" s="87"/>
    </row>
    <row r="540" spans="1:2" ht="12.75" hidden="1">
      <c r="A540" s="8"/>
      <c r="B540" s="87"/>
    </row>
    <row r="541" spans="1:2" ht="12.75" hidden="1">
      <c r="A541" s="8"/>
      <c r="B541" s="87"/>
    </row>
    <row r="542" spans="1:2" ht="12.75" hidden="1">
      <c r="A542" s="8"/>
      <c r="B542" s="87"/>
    </row>
    <row r="543" spans="1:2" ht="12.75" hidden="1">
      <c r="A543" s="8"/>
      <c r="B543" s="87"/>
    </row>
    <row r="544" spans="1:2" ht="12.75" hidden="1">
      <c r="A544" s="8"/>
      <c r="B544" s="87"/>
    </row>
    <row r="545" spans="1:2" ht="12.75" hidden="1">
      <c r="A545" s="8"/>
      <c r="B545" s="87"/>
    </row>
    <row r="546" spans="1:2" ht="12.75" hidden="1">
      <c r="A546" s="8"/>
      <c r="B546" s="87"/>
    </row>
    <row r="547" spans="1:2" ht="12.75" hidden="1">
      <c r="A547" s="8"/>
      <c r="B547" s="87"/>
    </row>
    <row r="548" spans="1:2" ht="12.75" hidden="1">
      <c r="A548" s="8"/>
      <c r="B548" s="87"/>
    </row>
    <row r="549" spans="1:2" ht="12.75" hidden="1">
      <c r="A549" s="8"/>
      <c r="B549" s="87"/>
    </row>
    <row r="550" spans="1:2" ht="12.75" hidden="1">
      <c r="A550" s="8"/>
      <c r="B550" s="87"/>
    </row>
    <row r="551" spans="1:2" ht="12.75" hidden="1">
      <c r="A551" s="8"/>
      <c r="B551" s="87"/>
    </row>
    <row r="552" spans="1:2" ht="12.75" hidden="1">
      <c r="A552" s="8"/>
      <c r="B552" s="87"/>
    </row>
    <row r="553" spans="1:2" ht="12.75" hidden="1">
      <c r="A553" s="8"/>
      <c r="B553" s="87"/>
    </row>
    <row r="554" spans="1:2" ht="12.75" hidden="1">
      <c r="A554" s="8"/>
      <c r="B554" s="87"/>
    </row>
    <row r="555" spans="1:2" ht="12.75" hidden="1">
      <c r="A555" s="8"/>
      <c r="B555" s="87"/>
    </row>
    <row r="556" spans="1:2" ht="12.75" hidden="1">
      <c r="A556" s="8"/>
      <c r="B556" s="87"/>
    </row>
    <row r="557" spans="1:2" ht="12.75" hidden="1">
      <c r="A557" s="8"/>
      <c r="B557" s="87"/>
    </row>
    <row r="558" spans="1:2" ht="12.75" hidden="1">
      <c r="A558" s="8"/>
      <c r="B558" s="87"/>
    </row>
    <row r="559" spans="1:2" ht="12.75" hidden="1">
      <c r="A559" s="8"/>
      <c r="B559" s="87"/>
    </row>
    <row r="560" spans="1:2" ht="12.75" hidden="1">
      <c r="A560" s="8"/>
      <c r="B560" s="87"/>
    </row>
    <row r="561" spans="1:2" ht="12.75" hidden="1">
      <c r="A561" s="8"/>
      <c r="B561" s="87"/>
    </row>
    <row r="562" spans="1:2" ht="12.75" hidden="1">
      <c r="A562" s="8"/>
      <c r="B562" s="87"/>
    </row>
    <row r="563" spans="1:2" ht="12.75" hidden="1">
      <c r="A563" s="8"/>
      <c r="B563" s="87"/>
    </row>
    <row r="564" spans="1:2" ht="12.75" hidden="1">
      <c r="A564" s="8"/>
      <c r="B564" s="87"/>
    </row>
    <row r="565" spans="1:2" ht="12.75" hidden="1">
      <c r="A565" s="8"/>
      <c r="B565" s="87"/>
    </row>
    <row r="566" spans="1:2" ht="12.75" hidden="1">
      <c r="A566" s="8"/>
      <c r="B566" s="87"/>
    </row>
    <row r="567" spans="1:2" ht="12.75" hidden="1">
      <c r="A567" s="8"/>
      <c r="B567" s="87"/>
    </row>
    <row r="568" spans="1:2" ht="12.75" hidden="1">
      <c r="A568" s="8"/>
      <c r="B568" s="87"/>
    </row>
    <row r="569" spans="1:2" ht="12.75" hidden="1">
      <c r="A569" s="8"/>
      <c r="B569" s="87"/>
    </row>
    <row r="570" spans="1:2" ht="12.75" hidden="1">
      <c r="A570" s="8"/>
      <c r="B570" s="87"/>
    </row>
    <row r="571" spans="1:2" ht="12.75" hidden="1">
      <c r="A571" s="8"/>
      <c r="B571" s="87"/>
    </row>
    <row r="572" spans="1:2" ht="12.75" hidden="1">
      <c r="A572" s="8"/>
      <c r="B572" s="87"/>
    </row>
    <row r="573" spans="1:2" ht="12.75" hidden="1">
      <c r="A573" s="8"/>
      <c r="B573" s="87"/>
    </row>
    <row r="574" spans="1:2" ht="12.75" hidden="1">
      <c r="A574" s="8"/>
      <c r="B574" s="87"/>
    </row>
    <row r="575" spans="1:2" ht="12.75" hidden="1">
      <c r="A575" s="8"/>
      <c r="B575" s="87"/>
    </row>
    <row r="576" spans="1:2" ht="12.75" hidden="1">
      <c r="A576" s="8"/>
      <c r="B576" s="87"/>
    </row>
    <row r="577" spans="1:2" ht="12.75" hidden="1">
      <c r="A577" s="8"/>
      <c r="B577" s="87"/>
    </row>
    <row r="578" spans="1:2" ht="12.75" hidden="1">
      <c r="A578" s="8"/>
      <c r="B578" s="87"/>
    </row>
    <row r="579" spans="1:2" ht="12.75" hidden="1">
      <c r="A579" s="8"/>
      <c r="B579" s="87"/>
    </row>
    <row r="580" spans="1:2" ht="12.75" hidden="1">
      <c r="A580" s="8"/>
      <c r="B580" s="87"/>
    </row>
    <row r="581" spans="1:2" ht="12.75" hidden="1">
      <c r="A581" s="8"/>
      <c r="B581" s="87"/>
    </row>
    <row r="582" spans="1:2" ht="12.75" hidden="1">
      <c r="A582" s="8"/>
      <c r="B582" s="87"/>
    </row>
    <row r="583" spans="1:2" ht="12.75" hidden="1">
      <c r="A583" s="8"/>
      <c r="B583" s="87"/>
    </row>
    <row r="584" spans="1:2" ht="12.75" hidden="1">
      <c r="A584" s="8"/>
      <c r="B584" s="87"/>
    </row>
    <row r="585" spans="1:2" ht="12.75" hidden="1">
      <c r="A585" s="8"/>
      <c r="B585" s="87"/>
    </row>
    <row r="586" spans="1:2" ht="12.75" hidden="1">
      <c r="A586" s="8"/>
      <c r="B586" s="87"/>
    </row>
    <row r="587" spans="1:2" ht="12.75" hidden="1">
      <c r="A587" s="8"/>
      <c r="B587" s="87"/>
    </row>
    <row r="588" spans="1:2" ht="12.75" hidden="1">
      <c r="A588" s="8"/>
      <c r="B588" s="87"/>
    </row>
    <row r="589" spans="1:2" ht="12.75" hidden="1">
      <c r="A589" s="8"/>
      <c r="B589" s="87"/>
    </row>
    <row r="590" spans="1:2" ht="12.75" hidden="1">
      <c r="A590" s="8"/>
      <c r="B590" s="87"/>
    </row>
    <row r="591" spans="1:2" ht="12.75" hidden="1">
      <c r="A591" s="8"/>
      <c r="B591" s="87"/>
    </row>
    <row r="592" spans="1:2" ht="12.75" hidden="1">
      <c r="A592" s="8"/>
      <c r="B592" s="87"/>
    </row>
    <row r="593" spans="1:2" ht="12.75" hidden="1">
      <c r="A593" s="8"/>
      <c r="B593" s="87"/>
    </row>
    <row r="594" spans="1:2" ht="12.75" hidden="1">
      <c r="A594" s="8"/>
      <c r="B594" s="87"/>
    </row>
    <row r="595" spans="1:2" ht="12.75" hidden="1">
      <c r="A595" s="8"/>
      <c r="B595" s="87"/>
    </row>
    <row r="596" spans="1:2" ht="12.75" hidden="1">
      <c r="A596" s="8"/>
      <c r="B596" s="87"/>
    </row>
    <row r="597" spans="1:2" ht="12.75" hidden="1">
      <c r="A597" s="8"/>
      <c r="B597" s="87"/>
    </row>
    <row r="598" spans="1:2" ht="12.75" hidden="1">
      <c r="A598" s="8"/>
      <c r="B598" s="87"/>
    </row>
    <row r="599" spans="1:2" ht="12.75" hidden="1">
      <c r="A599" s="8"/>
      <c r="B599" s="87"/>
    </row>
    <row r="600" spans="1:2" ht="12.75" hidden="1">
      <c r="A600" s="8"/>
      <c r="B600" s="87"/>
    </row>
    <row r="601" spans="1:2" ht="12.75" hidden="1">
      <c r="A601" s="8"/>
      <c r="B601" s="87"/>
    </row>
    <row r="602" spans="1:2" ht="12.75" hidden="1">
      <c r="A602" s="8"/>
      <c r="B602" s="87"/>
    </row>
    <row r="603" spans="1:2" ht="12.75" hidden="1">
      <c r="A603" s="8"/>
      <c r="B603" s="87"/>
    </row>
    <row r="604" spans="1:2" ht="12.75" hidden="1">
      <c r="A604" s="8"/>
      <c r="B604" s="87"/>
    </row>
    <row r="605" spans="1:2" ht="12.75" hidden="1">
      <c r="A605" s="8"/>
      <c r="B605" s="87"/>
    </row>
    <row r="606" spans="1:2" ht="12.75" hidden="1">
      <c r="A606" s="8"/>
      <c r="B606" s="87"/>
    </row>
    <row r="607" spans="1:2" ht="12.75" hidden="1">
      <c r="A607" s="8"/>
      <c r="B607" s="87"/>
    </row>
    <row r="608" spans="1:2" ht="12.75" hidden="1">
      <c r="A608" s="8"/>
      <c r="B608" s="87"/>
    </row>
    <row r="609" spans="1:2" ht="12.75" hidden="1">
      <c r="A609" s="8"/>
      <c r="B609" s="87"/>
    </row>
    <row r="610" spans="1:2" ht="12.75" hidden="1">
      <c r="A610" s="8"/>
      <c r="B610" s="87"/>
    </row>
    <row r="611" spans="1:2" ht="12.75" hidden="1">
      <c r="A611" s="8"/>
      <c r="B611" s="87"/>
    </row>
    <row r="612" spans="1:2" ht="12.75" hidden="1">
      <c r="A612" s="8"/>
      <c r="B612" s="87"/>
    </row>
    <row r="613" spans="1:2" ht="12.75" hidden="1">
      <c r="A613" s="8"/>
      <c r="B613" s="87"/>
    </row>
    <row r="614" spans="1:2" ht="12.75" hidden="1">
      <c r="A614" s="8"/>
      <c r="B614" s="87"/>
    </row>
    <row r="615" spans="1:2" ht="12.75" hidden="1">
      <c r="A615" s="8"/>
      <c r="B615" s="87"/>
    </row>
    <row r="616" spans="1:2" ht="12.75" hidden="1">
      <c r="A616" s="8"/>
      <c r="B616" s="87"/>
    </row>
    <row r="617" spans="1:2" ht="12.75" hidden="1">
      <c r="A617" s="8"/>
      <c r="B617" s="87"/>
    </row>
    <row r="618" spans="1:2" ht="12.75" hidden="1">
      <c r="A618" s="8"/>
      <c r="B618" s="87"/>
    </row>
    <row r="619" spans="1:2" ht="12.75" hidden="1">
      <c r="A619" s="8"/>
      <c r="B619" s="87"/>
    </row>
    <row r="620" spans="1:2" ht="12.75" hidden="1">
      <c r="A620" s="8"/>
      <c r="B620" s="87"/>
    </row>
    <row r="621" spans="1:2" ht="12.75" hidden="1">
      <c r="A621" s="8"/>
      <c r="B621" s="87"/>
    </row>
    <row r="622" spans="1:2" ht="12.75" hidden="1">
      <c r="A622" s="8"/>
      <c r="B622" s="87"/>
    </row>
    <row r="623" spans="1:2" ht="12.75" hidden="1">
      <c r="A623" s="8"/>
      <c r="B623" s="87"/>
    </row>
    <row r="624" spans="1:2" ht="12.75" hidden="1">
      <c r="A624" s="8"/>
      <c r="B624" s="87"/>
    </row>
    <row r="625" spans="1:2" ht="12.75" hidden="1">
      <c r="A625" s="8"/>
      <c r="B625" s="87"/>
    </row>
    <row r="626" spans="1:2" ht="12.75" hidden="1">
      <c r="A626" s="8"/>
      <c r="B626" s="87"/>
    </row>
    <row r="627" spans="1:2" ht="12.75" hidden="1">
      <c r="A627" s="8"/>
      <c r="B627" s="87"/>
    </row>
    <row r="628" spans="1:2" ht="12.75" hidden="1">
      <c r="A628" s="8"/>
      <c r="B628" s="87"/>
    </row>
    <row r="629" spans="1:2" ht="12.75" hidden="1">
      <c r="A629" s="8"/>
      <c r="B629" s="87"/>
    </row>
    <row r="630" spans="1:2" ht="12.75" hidden="1">
      <c r="A630" s="8"/>
      <c r="B630" s="87"/>
    </row>
    <row r="631" spans="1:2" ht="12.75" hidden="1">
      <c r="A631" s="8"/>
      <c r="B631" s="87"/>
    </row>
    <row r="632" spans="1:2" ht="12.75" hidden="1">
      <c r="A632" s="8"/>
      <c r="B632" s="87"/>
    </row>
    <row r="633" spans="1:2" ht="12.75" hidden="1">
      <c r="A633" s="8"/>
      <c r="B633" s="87"/>
    </row>
    <row r="634" spans="1:2" ht="12.75" hidden="1">
      <c r="A634" s="8"/>
      <c r="B634" s="87"/>
    </row>
    <row r="635" spans="1:2" ht="12.75" hidden="1">
      <c r="A635" s="8"/>
      <c r="B635" s="87"/>
    </row>
    <row r="636" spans="1:2" ht="12.75" hidden="1">
      <c r="A636" s="8"/>
      <c r="B636" s="87"/>
    </row>
    <row r="637" spans="1:2" ht="12.75" hidden="1">
      <c r="A637" s="8"/>
      <c r="B637" s="87"/>
    </row>
    <row r="638" spans="1:2" ht="12.75" hidden="1">
      <c r="A638" s="8"/>
      <c r="B638" s="87"/>
    </row>
    <row r="639" spans="1:2" ht="12.75" hidden="1">
      <c r="A639" s="8"/>
      <c r="B639" s="87"/>
    </row>
    <row r="640" spans="1:2" ht="12.75" hidden="1">
      <c r="A640" s="8"/>
      <c r="B640" s="87"/>
    </row>
    <row r="641" spans="1:2" ht="12.75" hidden="1">
      <c r="A641" s="8"/>
      <c r="B641" s="87"/>
    </row>
    <row r="642" spans="1:2" ht="12.75" hidden="1">
      <c r="A642" s="8"/>
      <c r="B642" s="87"/>
    </row>
    <row r="643" spans="1:2" ht="12.75" hidden="1">
      <c r="A643" s="8"/>
      <c r="B643" s="87"/>
    </row>
    <row r="644" spans="1:2" ht="12.75" hidden="1">
      <c r="A644" s="8"/>
      <c r="B644" s="87"/>
    </row>
    <row r="645" spans="1:2" ht="12.75" hidden="1">
      <c r="A645" s="8"/>
      <c r="B645" s="87"/>
    </row>
    <row r="646" spans="1:2" ht="12.75" hidden="1">
      <c r="A646" s="8"/>
      <c r="B646" s="87"/>
    </row>
    <row r="647" spans="1:2" ht="12.75" hidden="1">
      <c r="A647" s="8"/>
      <c r="B647" s="87"/>
    </row>
    <row r="648" spans="1:2" ht="12.75" hidden="1">
      <c r="A648" s="8"/>
      <c r="B648" s="87"/>
    </row>
    <row r="649" spans="1:2" ht="12.75" hidden="1">
      <c r="A649" s="8"/>
      <c r="B649" s="87"/>
    </row>
    <row r="650" spans="1:2" ht="12.75" hidden="1">
      <c r="A650" s="8"/>
      <c r="B650" s="87"/>
    </row>
    <row r="651" spans="1:2" ht="12.75" hidden="1">
      <c r="A651" s="8"/>
      <c r="B651" s="87"/>
    </row>
    <row r="652" spans="1:2" ht="12.75" hidden="1">
      <c r="A652" s="8"/>
      <c r="B652" s="87"/>
    </row>
    <row r="653" spans="1:2" ht="12.75" hidden="1">
      <c r="A653" s="8"/>
      <c r="B653" s="87"/>
    </row>
    <row r="654" spans="1:2" ht="12.75" hidden="1">
      <c r="A654" s="8"/>
      <c r="B654" s="87"/>
    </row>
    <row r="655" spans="1:2" ht="12.75" hidden="1">
      <c r="A655" s="8"/>
      <c r="B655" s="87"/>
    </row>
    <row r="656" spans="1:2" ht="12.75" hidden="1">
      <c r="A656" s="8"/>
      <c r="B656" s="87"/>
    </row>
    <row r="657" spans="1:2" ht="12.75" hidden="1">
      <c r="A657" s="8"/>
      <c r="B657" s="87"/>
    </row>
    <row r="658" spans="1:2" ht="12.75" hidden="1">
      <c r="A658" s="8"/>
      <c r="B658" s="87"/>
    </row>
    <row r="659" spans="1:2" ht="12.75" hidden="1">
      <c r="A659" s="8"/>
      <c r="B659" s="87"/>
    </row>
    <row r="660" spans="1:2" ht="12.75" hidden="1">
      <c r="A660" s="8"/>
      <c r="B660" s="87"/>
    </row>
    <row r="661" spans="1:2" ht="12.75" hidden="1">
      <c r="A661" s="8"/>
      <c r="B661" s="87"/>
    </row>
    <row r="662" spans="1:2" ht="12.75" hidden="1">
      <c r="A662" s="8"/>
      <c r="B662" s="87"/>
    </row>
    <row r="663" spans="1:2" ht="12.75" hidden="1">
      <c r="A663" s="8"/>
      <c r="B663" s="87"/>
    </row>
    <row r="664" spans="1:2" ht="12.75" hidden="1">
      <c r="A664" s="8"/>
      <c r="B664" s="87"/>
    </row>
    <row r="665" spans="1:2" ht="12.75" hidden="1">
      <c r="A665" s="8"/>
      <c r="B665" s="87"/>
    </row>
    <row r="666" spans="1:2" ht="12.75" hidden="1">
      <c r="A666" s="8"/>
      <c r="B666" s="87"/>
    </row>
    <row r="667" spans="1:2" ht="12.75" hidden="1">
      <c r="A667" s="8"/>
      <c r="B667" s="87"/>
    </row>
    <row r="668" spans="1:2" ht="12.75" hidden="1">
      <c r="A668" s="8"/>
      <c r="B668" s="87"/>
    </row>
    <row r="669" spans="1:2" ht="12.75" hidden="1">
      <c r="A669" s="8"/>
      <c r="B669" s="87"/>
    </row>
    <row r="670" spans="1:2" ht="12.75" hidden="1">
      <c r="A670" s="8"/>
      <c r="B670" s="87"/>
    </row>
    <row r="671" spans="1:2" ht="12.75" hidden="1">
      <c r="A671" s="8"/>
      <c r="B671" s="87"/>
    </row>
    <row r="672" spans="1:2" ht="12.75" hidden="1">
      <c r="A672" s="8"/>
      <c r="B672" s="87"/>
    </row>
    <row r="673" spans="1:2" ht="12.75" hidden="1">
      <c r="A673" s="8"/>
      <c r="B673" s="87"/>
    </row>
    <row r="674" spans="1:2" ht="12.75" hidden="1">
      <c r="A674" s="8"/>
      <c r="B674" s="87"/>
    </row>
    <row r="675" spans="1:2" ht="12.75" hidden="1">
      <c r="A675" s="8"/>
      <c r="B675" s="87"/>
    </row>
    <row r="676" spans="1:2" ht="12.75" hidden="1">
      <c r="A676" s="8"/>
      <c r="B676" s="87"/>
    </row>
    <row r="677" spans="1:2" ht="12.75" hidden="1">
      <c r="A677" s="8"/>
      <c r="B677" s="87"/>
    </row>
    <row r="678" spans="1:2" ht="12.75" hidden="1">
      <c r="A678" s="8"/>
      <c r="B678" s="87"/>
    </row>
    <row r="679" spans="1:2" ht="12.75" hidden="1">
      <c r="A679" s="8"/>
      <c r="B679" s="87"/>
    </row>
    <row r="680" spans="1:2" ht="12.75" hidden="1">
      <c r="A680" s="8"/>
      <c r="B680" s="87"/>
    </row>
    <row r="681" spans="1:2" ht="12.75" hidden="1">
      <c r="A681" s="8"/>
      <c r="B681" s="87"/>
    </row>
    <row r="682" spans="1:2" ht="12.75" hidden="1">
      <c r="A682" s="8"/>
      <c r="B682" s="87"/>
    </row>
    <row r="683" spans="1:2" ht="12.75" hidden="1">
      <c r="A683" s="8"/>
      <c r="B683" s="87"/>
    </row>
    <row r="684" spans="1:2" ht="12.75" hidden="1">
      <c r="A684" s="8"/>
      <c r="B684" s="87"/>
    </row>
    <row r="685" spans="1:2" ht="12.75" hidden="1">
      <c r="A685" s="8"/>
      <c r="B685" s="87"/>
    </row>
    <row r="686" spans="1:2" ht="12.75" hidden="1">
      <c r="A686" s="8"/>
      <c r="B686" s="87"/>
    </row>
    <row r="687" spans="1:2" ht="12.75" hidden="1">
      <c r="A687" s="8"/>
      <c r="B687" s="87"/>
    </row>
    <row r="688" spans="1:2" ht="12.75" hidden="1">
      <c r="A688" s="8"/>
      <c r="B688" s="87"/>
    </row>
    <row r="689" spans="1:2" ht="12.75" hidden="1">
      <c r="A689" s="8"/>
      <c r="B689" s="87"/>
    </row>
    <row r="690" spans="1:2" ht="12.75" hidden="1">
      <c r="A690" s="8"/>
      <c r="B690" s="87"/>
    </row>
    <row r="691" spans="1:2" ht="12.75" hidden="1">
      <c r="A691" s="8"/>
      <c r="B691" s="87"/>
    </row>
    <row r="692" spans="1:2" ht="12.75" hidden="1">
      <c r="A692" s="8"/>
      <c r="B692" s="87"/>
    </row>
    <row r="693" spans="1:2" ht="12.75" hidden="1">
      <c r="A693" s="8"/>
      <c r="B693" s="87"/>
    </row>
    <row r="694" spans="1:2" ht="12.75" hidden="1">
      <c r="A694" s="8"/>
      <c r="B694" s="87"/>
    </row>
    <row r="695" spans="1:2" ht="12.75" hidden="1">
      <c r="A695" s="8"/>
      <c r="B695" s="87"/>
    </row>
    <row r="696" spans="1:2" ht="12.75" hidden="1">
      <c r="A696" s="8"/>
      <c r="B696" s="87"/>
    </row>
    <row r="697" spans="1:2" ht="12.75" hidden="1">
      <c r="A697" s="8"/>
      <c r="B697" s="87"/>
    </row>
    <row r="698" spans="1:2" ht="12.75" hidden="1">
      <c r="A698" s="8"/>
      <c r="B698" s="87"/>
    </row>
    <row r="699" spans="1:2" ht="12.75" hidden="1">
      <c r="A699" s="8"/>
      <c r="B699" s="87"/>
    </row>
    <row r="700" spans="1:2" ht="12.75" hidden="1">
      <c r="A700" s="8"/>
      <c r="B700" s="87"/>
    </row>
    <row r="701" spans="1:2" ht="12.75" hidden="1">
      <c r="A701" s="8"/>
      <c r="B701" s="87"/>
    </row>
    <row r="702" spans="1:2" ht="12.75" hidden="1">
      <c r="A702" s="8"/>
      <c r="B702" s="87"/>
    </row>
    <row r="703" spans="1:2" ht="12.75" hidden="1">
      <c r="A703" s="8"/>
      <c r="B703" s="87"/>
    </row>
    <row r="704" spans="1:2" ht="12.75" hidden="1">
      <c r="A704" s="8"/>
      <c r="B704" s="87"/>
    </row>
    <row r="705" spans="1:2" ht="12.75" hidden="1">
      <c r="A705" s="8"/>
      <c r="B705" s="87"/>
    </row>
    <row r="706" spans="1:2" ht="12.75" hidden="1">
      <c r="A706" s="8"/>
      <c r="B706" s="87"/>
    </row>
    <row r="707" spans="1:2" ht="12.75" hidden="1">
      <c r="A707" s="8"/>
      <c r="B707" s="87"/>
    </row>
    <row r="708" spans="1:2" ht="12.75" hidden="1">
      <c r="A708" s="8"/>
      <c r="B708" s="87"/>
    </row>
    <row r="709" spans="1:2" ht="12.75" hidden="1">
      <c r="A709" s="8"/>
      <c r="B709" s="87"/>
    </row>
    <row r="710" spans="1:2" ht="12.75" hidden="1">
      <c r="A710" s="8"/>
      <c r="B710" s="87"/>
    </row>
    <row r="711" spans="1:2" ht="12.75" hidden="1">
      <c r="A711" s="8"/>
      <c r="B711" s="87"/>
    </row>
    <row r="712" spans="1:2" ht="12.75" hidden="1">
      <c r="A712" s="8"/>
      <c r="B712" s="87"/>
    </row>
    <row r="713" spans="1:2" ht="12.75" hidden="1">
      <c r="A713" s="8"/>
      <c r="B713" s="87"/>
    </row>
    <row r="714" spans="1:2" ht="12.75" hidden="1">
      <c r="A714" s="8"/>
      <c r="B714" s="87"/>
    </row>
    <row r="715" spans="1:2" ht="12.75" hidden="1">
      <c r="A715" s="8"/>
      <c r="B715" s="87"/>
    </row>
    <row r="716" spans="1:2" ht="12.75" hidden="1">
      <c r="A716" s="8"/>
      <c r="B716" s="87"/>
    </row>
    <row r="717" spans="1:2" ht="12.75" hidden="1">
      <c r="A717" s="8"/>
      <c r="B717" s="87"/>
    </row>
    <row r="718" spans="1:2" ht="12.75" hidden="1">
      <c r="A718" s="8"/>
      <c r="B718" s="87"/>
    </row>
    <row r="719" spans="1:2" ht="12.75" hidden="1">
      <c r="A719" s="8"/>
      <c r="B719" s="87"/>
    </row>
    <row r="720" spans="1:2" ht="12.75" hidden="1">
      <c r="A720" s="8"/>
      <c r="B720" s="87"/>
    </row>
    <row r="721" spans="1:2" ht="12.75" hidden="1">
      <c r="A721" s="8"/>
      <c r="B721" s="87"/>
    </row>
    <row r="722" spans="1:2" ht="12.75" hidden="1">
      <c r="A722" s="8"/>
      <c r="B722" s="87"/>
    </row>
    <row r="723" spans="1:2" ht="12.75" hidden="1">
      <c r="A723" s="8"/>
      <c r="B723" s="87"/>
    </row>
    <row r="724" spans="1:2" ht="12.75" hidden="1">
      <c r="A724" s="8"/>
      <c r="B724" s="87"/>
    </row>
    <row r="725" spans="1:2" ht="12.75" hidden="1">
      <c r="A725" s="8"/>
      <c r="B725" s="87"/>
    </row>
    <row r="726" spans="1:2" ht="12.75" hidden="1">
      <c r="A726" s="8"/>
      <c r="B726" s="87"/>
    </row>
    <row r="727" spans="1:2" ht="12.75" hidden="1">
      <c r="A727" s="8"/>
      <c r="B727" s="87"/>
    </row>
    <row r="728" spans="1:2" ht="12.75" hidden="1">
      <c r="A728" s="8"/>
      <c r="B728" s="87"/>
    </row>
    <row r="729" spans="1:2" ht="12.75" hidden="1">
      <c r="A729" s="8"/>
      <c r="B729" s="87"/>
    </row>
    <row r="730" spans="1:2" ht="12.75" hidden="1">
      <c r="A730" s="8"/>
      <c r="B730" s="87"/>
    </row>
    <row r="731" spans="1:2" ht="12.75" hidden="1">
      <c r="A731" s="8"/>
      <c r="B731" s="87"/>
    </row>
    <row r="732" spans="1:2" ht="12.75" hidden="1">
      <c r="A732" s="8"/>
      <c r="B732" s="87"/>
    </row>
    <row r="733" spans="1:2" ht="12.75" hidden="1">
      <c r="A733" s="8"/>
      <c r="B733" s="87"/>
    </row>
    <row r="734" spans="1:2" ht="12.75" hidden="1">
      <c r="A734" s="8"/>
      <c r="B734" s="87"/>
    </row>
    <row r="735" spans="1:2" ht="12.75" hidden="1">
      <c r="A735" s="8"/>
      <c r="B735" s="87"/>
    </row>
    <row r="736" spans="1:2" ht="12.75" hidden="1">
      <c r="A736" s="8"/>
      <c r="B736" s="87"/>
    </row>
    <row r="737" spans="1:2" ht="12.75" hidden="1">
      <c r="A737" s="8"/>
      <c r="B737" s="87"/>
    </row>
    <row r="738" spans="1:2" ht="12.75" hidden="1">
      <c r="A738" s="8"/>
      <c r="B738" s="87"/>
    </row>
    <row r="739" spans="1:2" ht="12.75" hidden="1">
      <c r="A739" s="8"/>
      <c r="B739" s="87"/>
    </row>
    <row r="740" spans="1:2" ht="12.75" hidden="1">
      <c r="A740" s="8"/>
      <c r="B740" s="87"/>
    </row>
    <row r="741" spans="1:2" ht="12.75" hidden="1">
      <c r="A741" s="8"/>
      <c r="B741" s="87"/>
    </row>
    <row r="742" spans="1:2" ht="12.75" hidden="1">
      <c r="A742" s="8"/>
      <c r="B742" s="87"/>
    </row>
    <row r="743" spans="1:2" ht="12.75" hidden="1">
      <c r="A743" s="8"/>
      <c r="B743" s="87"/>
    </row>
    <row r="744" spans="1:2" ht="12.75" hidden="1">
      <c r="A744" s="8"/>
      <c r="B744" s="87"/>
    </row>
    <row r="745" spans="1:2" ht="12.75" hidden="1">
      <c r="A745" s="8"/>
      <c r="B745" s="87"/>
    </row>
    <row r="746" spans="1:2" ht="12.75" hidden="1">
      <c r="A746" s="8"/>
      <c r="B746" s="87"/>
    </row>
    <row r="747" spans="1:2" ht="12.75" hidden="1">
      <c r="A747" s="8"/>
      <c r="B747" s="87"/>
    </row>
    <row r="748" spans="1:2" ht="12.75" hidden="1">
      <c r="A748" s="8"/>
      <c r="B748" s="87"/>
    </row>
    <row r="749" spans="1:2" ht="12.75" hidden="1">
      <c r="A749" s="8"/>
      <c r="B749" s="87"/>
    </row>
    <row r="750" spans="1:2" ht="12.75" hidden="1">
      <c r="A750" s="8"/>
      <c r="B750" s="87"/>
    </row>
    <row r="751" spans="1:2" ht="12.75" hidden="1">
      <c r="A751" s="8"/>
      <c r="B751" s="87"/>
    </row>
    <row r="752" spans="1:2" ht="12.75" hidden="1">
      <c r="A752" s="8"/>
      <c r="B752" s="87"/>
    </row>
    <row r="753" spans="1:2" ht="12.75" hidden="1">
      <c r="A753" s="8"/>
      <c r="B753" s="87"/>
    </row>
    <row r="754" spans="1:2" ht="12.75" hidden="1">
      <c r="A754" s="8"/>
      <c r="B754" s="87"/>
    </row>
    <row r="755" spans="1:2" ht="12.75" hidden="1">
      <c r="A755" s="8"/>
      <c r="B755" s="87"/>
    </row>
    <row r="756" spans="1:2" ht="12.75" hidden="1">
      <c r="A756" s="8"/>
      <c r="B756" s="87"/>
    </row>
    <row r="757" spans="1:2" ht="12.75" hidden="1">
      <c r="A757" s="8"/>
      <c r="B757" s="87"/>
    </row>
    <row r="758" spans="1:2" ht="12.75" hidden="1">
      <c r="A758" s="8"/>
      <c r="B758" s="87"/>
    </row>
    <row r="759" spans="1:2" ht="12.75" hidden="1">
      <c r="A759" s="8"/>
      <c r="B759" s="87"/>
    </row>
    <row r="760" spans="1:2" ht="12.75" hidden="1">
      <c r="A760" s="8"/>
      <c r="B760" s="87"/>
    </row>
    <row r="761" spans="1:2" ht="12.75" hidden="1">
      <c r="A761" s="8"/>
      <c r="B761" s="87"/>
    </row>
    <row r="762" spans="1:2" ht="12.75" hidden="1">
      <c r="A762" s="8"/>
      <c r="B762" s="87"/>
    </row>
    <row r="763" spans="1:2" ht="12.75" hidden="1">
      <c r="A763" s="8"/>
      <c r="B763" s="87"/>
    </row>
    <row r="764" spans="1:2" ht="12.75" hidden="1">
      <c r="A764" s="8"/>
      <c r="B764" s="87"/>
    </row>
    <row r="765" spans="1:2" ht="12.75" hidden="1">
      <c r="A765" s="8"/>
      <c r="B765" s="87"/>
    </row>
    <row r="766" spans="1:2" ht="12.75" hidden="1">
      <c r="A766" s="8"/>
      <c r="B766" s="87"/>
    </row>
    <row r="767" spans="1:2" ht="12.75" hidden="1">
      <c r="A767" s="8"/>
      <c r="B767" s="87"/>
    </row>
    <row r="768" spans="1:2" ht="12.75" hidden="1">
      <c r="A768" s="8"/>
      <c r="B768" s="87"/>
    </row>
    <row r="769" spans="1:2" ht="12.75" hidden="1">
      <c r="A769" s="8"/>
      <c r="B769" s="87"/>
    </row>
    <row r="770" spans="1:2" ht="12.75" hidden="1">
      <c r="A770" s="8"/>
      <c r="B770" s="87"/>
    </row>
    <row r="771" spans="1:2" ht="12.75" hidden="1">
      <c r="A771" s="8"/>
      <c r="B771" s="87"/>
    </row>
    <row r="772" spans="1:2" ht="12.75" hidden="1">
      <c r="A772" s="8"/>
      <c r="B772" s="87"/>
    </row>
    <row r="773" spans="1:2" ht="12.75" hidden="1">
      <c r="A773" s="8"/>
      <c r="B773" s="87"/>
    </row>
    <row r="774" spans="1:2" ht="12.75" hidden="1">
      <c r="A774" s="8"/>
      <c r="B774" s="87"/>
    </row>
    <row r="775" spans="1:2" ht="12.75" hidden="1">
      <c r="A775" s="8"/>
      <c r="B775" s="87"/>
    </row>
    <row r="776" spans="1:2" ht="12.75" hidden="1">
      <c r="A776" s="8"/>
      <c r="B776" s="87"/>
    </row>
    <row r="777" spans="1:2" ht="12.75" hidden="1">
      <c r="A777" s="8"/>
      <c r="B777" s="87"/>
    </row>
    <row r="778" spans="1:2" ht="12.75" hidden="1">
      <c r="A778" s="8"/>
      <c r="B778" s="87"/>
    </row>
    <row r="779" spans="1:2" ht="12.75" hidden="1">
      <c r="A779" s="8"/>
      <c r="B779" s="87"/>
    </row>
    <row r="780" spans="1:2" ht="12.75" hidden="1">
      <c r="A780" s="8"/>
      <c r="B780" s="87"/>
    </row>
    <row r="781" spans="1:2" ht="12.75" hidden="1">
      <c r="A781" s="8"/>
      <c r="B781" s="87"/>
    </row>
    <row r="782" spans="1:2" ht="12.75" hidden="1">
      <c r="A782" s="8"/>
      <c r="B782" s="87"/>
    </row>
    <row r="783" spans="1:2" ht="12.75" hidden="1">
      <c r="A783" s="8"/>
      <c r="B783" s="87"/>
    </row>
    <row r="784" spans="1:2" ht="12.75" hidden="1">
      <c r="A784" s="8"/>
      <c r="B784" s="87"/>
    </row>
    <row r="785" spans="1:2" ht="12.75" hidden="1">
      <c r="A785" s="8"/>
      <c r="B785" s="87"/>
    </row>
    <row r="786" spans="1:2" ht="12.75" hidden="1">
      <c r="A786" s="8"/>
      <c r="B786" s="87"/>
    </row>
    <row r="787" spans="1:2" ht="12.75" hidden="1">
      <c r="A787" s="8"/>
      <c r="B787" s="87"/>
    </row>
    <row r="788" spans="1:2" ht="12.75" hidden="1">
      <c r="A788" s="8"/>
      <c r="B788" s="87"/>
    </row>
    <row r="789" spans="1:2" ht="12.75" hidden="1">
      <c r="A789" s="8"/>
      <c r="B789" s="87"/>
    </row>
    <row r="790" spans="1:2" ht="12.75" hidden="1">
      <c r="A790" s="8"/>
      <c r="B790" s="87"/>
    </row>
    <row r="791" spans="1:2" ht="12.75" hidden="1">
      <c r="A791" s="8"/>
      <c r="B791" s="87"/>
    </row>
    <row r="792" spans="1:2" ht="12.75" hidden="1">
      <c r="A792" s="8"/>
      <c r="B792" s="87"/>
    </row>
    <row r="793" spans="1:2" ht="12.75" hidden="1">
      <c r="A793" s="8"/>
      <c r="B793" s="87"/>
    </row>
    <row r="794" spans="1:2" ht="12.75" hidden="1">
      <c r="A794" s="8"/>
      <c r="B794" s="87"/>
    </row>
    <row r="795" spans="1:2" ht="12.75" hidden="1">
      <c r="A795" s="8"/>
      <c r="B795" s="87"/>
    </row>
    <row r="796" spans="1:2" ht="12.75" hidden="1">
      <c r="A796" s="8"/>
      <c r="B796" s="87"/>
    </row>
    <row r="797" spans="1:2" ht="12.75" hidden="1">
      <c r="A797" s="8"/>
      <c r="B797" s="87"/>
    </row>
    <row r="798" spans="1:2" ht="12.75" hidden="1">
      <c r="A798" s="8"/>
      <c r="B798" s="87"/>
    </row>
    <row r="799" spans="1:2" ht="12.75" hidden="1">
      <c r="A799" s="8"/>
      <c r="B799" s="87"/>
    </row>
    <row r="800" spans="1:2" ht="12.75" hidden="1">
      <c r="A800" s="8"/>
      <c r="B800" s="87"/>
    </row>
    <row r="801" spans="1:2" ht="12.75" hidden="1">
      <c r="A801" s="8"/>
      <c r="B801" s="87"/>
    </row>
    <row r="802" spans="1:2" ht="12.75" hidden="1">
      <c r="A802" s="8"/>
      <c r="B802" s="87"/>
    </row>
    <row r="803" spans="1:2" ht="12.75" hidden="1">
      <c r="A803" s="8"/>
      <c r="B803" s="87"/>
    </row>
    <row r="804" spans="1:2" ht="12.75" hidden="1">
      <c r="A804" s="8"/>
      <c r="B804" s="87"/>
    </row>
    <row r="805" spans="1:2" ht="12.75" hidden="1">
      <c r="A805" s="8"/>
      <c r="B805" s="87"/>
    </row>
    <row r="806" spans="1:2" ht="12.75" hidden="1">
      <c r="A806" s="8"/>
      <c r="B806" s="87"/>
    </row>
    <row r="807" spans="1:2" ht="12.75" hidden="1">
      <c r="A807" s="8"/>
      <c r="B807" s="87"/>
    </row>
    <row r="808" spans="1:2" ht="12.75" hidden="1">
      <c r="A808" s="8"/>
      <c r="B808" s="87"/>
    </row>
    <row r="809" spans="1:2" ht="12.75" hidden="1">
      <c r="A809" s="8"/>
      <c r="B809" s="87"/>
    </row>
    <row r="810" spans="1:2" ht="12.75" hidden="1">
      <c r="A810" s="8"/>
      <c r="B810" s="87"/>
    </row>
    <row r="811" spans="1:2" ht="12.75" hidden="1">
      <c r="A811" s="8"/>
      <c r="B811" s="87"/>
    </row>
    <row r="812" spans="1:2" ht="12.75" hidden="1">
      <c r="A812" s="8"/>
      <c r="B812" s="87"/>
    </row>
    <row r="813" spans="1:2" ht="12.75" hidden="1">
      <c r="A813" s="8"/>
      <c r="B813" s="87"/>
    </row>
    <row r="814" spans="1:2" ht="12.75" hidden="1">
      <c r="A814" s="8"/>
      <c r="B814" s="87"/>
    </row>
    <row r="815" spans="1:2" ht="12.75" hidden="1">
      <c r="A815" s="8"/>
      <c r="B815" s="87"/>
    </row>
    <row r="816" spans="1:2" ht="12.75" hidden="1">
      <c r="A816" s="8"/>
      <c r="B816" s="87"/>
    </row>
    <row r="817" spans="1:2" ht="12.75" hidden="1">
      <c r="A817" s="8"/>
      <c r="B817" s="87"/>
    </row>
    <row r="818" spans="1:2" ht="12.75" hidden="1">
      <c r="A818" s="8"/>
      <c r="B818" s="87"/>
    </row>
    <row r="819" spans="1:2" ht="12.75" hidden="1">
      <c r="A819" s="8"/>
      <c r="B819" s="87"/>
    </row>
    <row r="820" spans="1:2" ht="12.75" hidden="1">
      <c r="A820" s="8"/>
      <c r="B820" s="87"/>
    </row>
    <row r="821" spans="1:2" ht="12.75" hidden="1">
      <c r="A821" s="8"/>
      <c r="B821" s="87"/>
    </row>
    <row r="822" spans="1:2" ht="12.75" hidden="1">
      <c r="A822" s="8"/>
      <c r="B822" s="87"/>
    </row>
    <row r="823" spans="1:2" ht="12.75" hidden="1">
      <c r="A823" s="8"/>
      <c r="B823" s="87"/>
    </row>
    <row r="824" spans="1:2" ht="12.75" hidden="1">
      <c r="A824" s="8"/>
      <c r="B824" s="87"/>
    </row>
    <row r="825" spans="1:2" ht="12.75" hidden="1">
      <c r="A825" s="8"/>
      <c r="B825" s="87"/>
    </row>
    <row r="826" spans="1:2" ht="12.75" hidden="1">
      <c r="A826" s="8"/>
      <c r="B826" s="87"/>
    </row>
    <row r="827" spans="1:2" ht="12.75" hidden="1">
      <c r="A827" s="8"/>
      <c r="B827" s="87"/>
    </row>
    <row r="828" spans="1:2" ht="12.75" hidden="1">
      <c r="A828" s="8"/>
      <c r="B828" s="87"/>
    </row>
    <row r="829" spans="1:2" ht="12.75" hidden="1">
      <c r="A829" s="8"/>
      <c r="B829" s="87"/>
    </row>
    <row r="830" spans="1:2" ht="12.75" hidden="1">
      <c r="A830" s="8"/>
      <c r="B830" s="87"/>
    </row>
    <row r="831" spans="1:2" ht="12.75" hidden="1">
      <c r="A831" s="8"/>
      <c r="B831" s="87"/>
    </row>
    <row r="832" spans="1:2" ht="12.75" hidden="1">
      <c r="A832" s="8"/>
      <c r="B832" s="87"/>
    </row>
    <row r="833" spans="1:2" ht="12.75" hidden="1">
      <c r="A833" s="8"/>
      <c r="B833" s="87"/>
    </row>
    <row r="834" spans="1:2" ht="12.75" hidden="1">
      <c r="A834" s="8"/>
      <c r="B834" s="87"/>
    </row>
    <row r="835" spans="1:2" ht="12.75" hidden="1">
      <c r="A835" s="8"/>
      <c r="B835" s="87"/>
    </row>
    <row r="836" spans="1:2" ht="12.75" hidden="1">
      <c r="A836" s="8"/>
      <c r="B836" s="87"/>
    </row>
    <row r="837" spans="1:2" ht="12.75" hidden="1">
      <c r="A837" s="8"/>
      <c r="B837" s="87"/>
    </row>
    <row r="838" spans="1:2" ht="12.75" hidden="1">
      <c r="A838" s="8"/>
      <c r="B838" s="87"/>
    </row>
    <row r="839" spans="1:2" ht="12.75" hidden="1">
      <c r="A839" s="8"/>
      <c r="B839" s="87"/>
    </row>
    <row r="840" spans="1:2" ht="12.75" hidden="1">
      <c r="A840" s="8"/>
      <c r="B840" s="87"/>
    </row>
    <row r="841" spans="1:2" ht="12.75" hidden="1">
      <c r="A841" s="8"/>
      <c r="B841" s="87"/>
    </row>
    <row r="842" spans="1:2" ht="12.75" hidden="1">
      <c r="A842" s="8"/>
      <c r="B842" s="87"/>
    </row>
    <row r="843" spans="1:2" ht="12.75" hidden="1">
      <c r="A843" s="8"/>
      <c r="B843" s="87"/>
    </row>
    <row r="844" spans="1:2" ht="12.75" hidden="1">
      <c r="A844" s="8"/>
      <c r="B844" s="87"/>
    </row>
    <row r="845" spans="1:2" ht="12.75" hidden="1">
      <c r="A845" s="8"/>
      <c r="B845" s="87"/>
    </row>
    <row r="846" spans="1:2" ht="12.75" hidden="1">
      <c r="A846" s="8"/>
      <c r="B846" s="87"/>
    </row>
    <row r="847" spans="1:2" ht="12.75" hidden="1">
      <c r="A847" s="8"/>
      <c r="B847" s="87"/>
    </row>
    <row r="848" spans="1:2" ht="12.75" hidden="1">
      <c r="A848" s="8"/>
      <c r="B848" s="87"/>
    </row>
    <row r="849" spans="1:2" ht="12.75" hidden="1">
      <c r="A849" s="8"/>
      <c r="B849" s="87"/>
    </row>
    <row r="850" spans="1:2" ht="12.75" hidden="1">
      <c r="A850" s="8"/>
      <c r="B850" s="87"/>
    </row>
    <row r="851" spans="1:2" ht="12.75" hidden="1">
      <c r="A851" s="8"/>
      <c r="B851" s="87"/>
    </row>
    <row r="852" spans="1:2" ht="12.75" hidden="1">
      <c r="A852" s="8"/>
      <c r="B852" s="87"/>
    </row>
    <row r="853" spans="1:2" ht="12.75" hidden="1">
      <c r="A853" s="8"/>
      <c r="B853" s="87"/>
    </row>
    <row r="854" spans="1:2" ht="12.75" hidden="1">
      <c r="A854" s="8"/>
      <c r="B854" s="87"/>
    </row>
    <row r="855" spans="1:2" ht="12.75" hidden="1">
      <c r="A855" s="8"/>
      <c r="B855" s="87"/>
    </row>
    <row r="856" spans="1:2" ht="12.75" hidden="1">
      <c r="A856" s="8"/>
      <c r="B856" s="87"/>
    </row>
    <row r="857" spans="1:2" ht="12.75" hidden="1">
      <c r="A857" s="8"/>
      <c r="B857" s="87"/>
    </row>
    <row r="858" spans="1:2" ht="12.75" hidden="1">
      <c r="A858" s="8"/>
      <c r="B858" s="87"/>
    </row>
    <row r="859" spans="1:2" ht="12.75" hidden="1">
      <c r="A859" s="8"/>
      <c r="B859" s="87"/>
    </row>
    <row r="860" spans="1:2" ht="12.75" hidden="1">
      <c r="A860" s="8"/>
      <c r="B860" s="87"/>
    </row>
    <row r="861" spans="1:2" ht="12.75" hidden="1">
      <c r="A861" s="8"/>
      <c r="B861" s="87"/>
    </row>
    <row r="862" spans="1:2" ht="12.75" hidden="1">
      <c r="A862" s="8"/>
      <c r="B862" s="87"/>
    </row>
    <row r="863" spans="1:2" ht="12.75" hidden="1">
      <c r="A863" s="8"/>
      <c r="B863" s="87"/>
    </row>
    <row r="864" spans="1:2" ht="12.75" hidden="1">
      <c r="A864" s="8"/>
      <c r="B864" s="87"/>
    </row>
    <row r="865" spans="1:2" ht="12.75" hidden="1">
      <c r="A865" s="8"/>
      <c r="B865" s="87"/>
    </row>
    <row r="866" spans="1:2" ht="12.75" hidden="1">
      <c r="A866" s="8"/>
      <c r="B866" s="87"/>
    </row>
    <row r="867" spans="1:2" ht="12.75" hidden="1">
      <c r="A867" s="8"/>
      <c r="B867" s="87"/>
    </row>
    <row r="868" spans="1:2" ht="12.75" hidden="1">
      <c r="A868" s="8"/>
      <c r="B868" s="87"/>
    </row>
    <row r="869" spans="1:2" ht="12.75" hidden="1">
      <c r="A869" s="8"/>
      <c r="B869" s="87"/>
    </row>
    <row r="870" spans="1:2" ht="12.75" hidden="1">
      <c r="A870" s="8"/>
      <c r="B870" s="87"/>
    </row>
    <row r="871" spans="1:2" ht="12.75" hidden="1">
      <c r="A871" s="8"/>
      <c r="B871" s="87"/>
    </row>
    <row r="872" spans="1:2" ht="12.75" hidden="1">
      <c r="A872" s="8"/>
      <c r="B872" s="87"/>
    </row>
    <row r="873" spans="1:2" ht="12.75" hidden="1">
      <c r="A873" s="8"/>
      <c r="B873" s="87"/>
    </row>
    <row r="874" spans="1:2" ht="12.75" hidden="1">
      <c r="A874" s="8"/>
      <c r="B874" s="87"/>
    </row>
    <row r="875" spans="1:2" ht="12.75" hidden="1">
      <c r="A875" s="8"/>
      <c r="B875" s="87"/>
    </row>
    <row r="876" spans="1:2" ht="12.75" hidden="1">
      <c r="A876" s="8"/>
      <c r="B876" s="87"/>
    </row>
    <row r="877" spans="1:2" ht="12.75" hidden="1">
      <c r="A877" s="8"/>
      <c r="B877" s="87"/>
    </row>
    <row r="878" spans="1:2" ht="12.75" hidden="1">
      <c r="A878" s="8"/>
      <c r="B878" s="87"/>
    </row>
    <row r="879" spans="1:2" ht="12.75" hidden="1">
      <c r="A879" s="8"/>
      <c r="B879" s="87"/>
    </row>
    <row r="880" spans="1:2" ht="12.75" hidden="1">
      <c r="A880" s="8"/>
      <c r="B880" s="87"/>
    </row>
    <row r="881" spans="1:2" ht="12.75" hidden="1">
      <c r="A881" s="8"/>
      <c r="B881" s="87"/>
    </row>
    <row r="882" spans="1:2" ht="12.75" hidden="1">
      <c r="A882" s="8"/>
      <c r="B882" s="87"/>
    </row>
    <row r="883" spans="1:2" ht="12.75" hidden="1">
      <c r="A883" s="8"/>
      <c r="B883" s="87"/>
    </row>
    <row r="884" spans="1:2" ht="12.75" hidden="1">
      <c r="A884" s="8"/>
      <c r="B884" s="87"/>
    </row>
    <row r="885" spans="1:2" ht="12.75" hidden="1">
      <c r="A885" s="8"/>
      <c r="B885" s="87"/>
    </row>
    <row r="886" spans="1:2" ht="12.75" hidden="1">
      <c r="A886" s="8"/>
      <c r="B886" s="87"/>
    </row>
    <row r="887" spans="1:2" ht="12.75" hidden="1">
      <c r="A887" s="8"/>
      <c r="B887" s="87"/>
    </row>
    <row r="888" spans="1:2" ht="12.75" hidden="1">
      <c r="A888" s="8"/>
      <c r="B888" s="87"/>
    </row>
    <row r="889" spans="1:2" ht="12.75" hidden="1">
      <c r="A889" s="8"/>
      <c r="B889" s="87"/>
    </row>
    <row r="890" spans="1:2" ht="12.75" hidden="1">
      <c r="A890" s="8"/>
      <c r="B890" s="87"/>
    </row>
    <row r="891" spans="1:2" ht="12.75" hidden="1">
      <c r="A891" s="8"/>
      <c r="B891" s="87"/>
    </row>
    <row r="892" spans="1:2" ht="12.75" hidden="1">
      <c r="A892" s="8"/>
      <c r="B892" s="87"/>
    </row>
    <row r="893" spans="1:2" ht="12.75" hidden="1">
      <c r="A893" s="8"/>
      <c r="B893" s="87"/>
    </row>
    <row r="894" spans="1:2" ht="12.75" hidden="1">
      <c r="A894" s="8"/>
      <c r="B894" s="87"/>
    </row>
    <row r="895" spans="1:2" ht="12.75" hidden="1">
      <c r="A895" s="8"/>
      <c r="B895" s="87"/>
    </row>
    <row r="896" spans="1:2" ht="12.75" hidden="1">
      <c r="A896" s="8"/>
      <c r="B896" s="87"/>
    </row>
    <row r="897" spans="1:2" ht="12.75" hidden="1">
      <c r="A897" s="8"/>
      <c r="B897" s="87"/>
    </row>
    <row r="898" spans="1:2" ht="12.75" hidden="1">
      <c r="A898" s="8"/>
      <c r="B898" s="87"/>
    </row>
    <row r="899" spans="1:2" ht="12.75" hidden="1">
      <c r="A899" s="8"/>
      <c r="B899" s="87"/>
    </row>
    <row r="900" spans="1:2" ht="12.75" hidden="1">
      <c r="A900" s="8"/>
      <c r="B900" s="87"/>
    </row>
    <row r="901" spans="1:2" ht="12.75" hidden="1">
      <c r="A901" s="8"/>
      <c r="B901" s="87"/>
    </row>
    <row r="902" spans="1:2" ht="12.75" hidden="1">
      <c r="A902" s="8"/>
      <c r="B902" s="87"/>
    </row>
    <row r="903" spans="1:2" ht="12.75" hidden="1">
      <c r="A903" s="8"/>
      <c r="B903" s="87"/>
    </row>
    <row r="904" spans="1:2" ht="12.75" hidden="1">
      <c r="A904" s="8"/>
      <c r="B904" s="87"/>
    </row>
    <row r="905" spans="1:2" ht="12.75" hidden="1">
      <c r="A905" s="8"/>
      <c r="B905" s="87"/>
    </row>
    <row r="906" spans="1:2" ht="12.75" hidden="1">
      <c r="A906" s="8"/>
      <c r="B906" s="87"/>
    </row>
    <row r="907" spans="1:2" ht="12.75" hidden="1">
      <c r="A907" s="8"/>
      <c r="B907" s="87"/>
    </row>
    <row r="908" spans="1:2" ht="12.75" hidden="1">
      <c r="A908" s="8"/>
      <c r="B908" s="87"/>
    </row>
    <row r="909" spans="1:2" ht="12.75" hidden="1">
      <c r="A909" s="8"/>
      <c r="B909" s="87"/>
    </row>
    <row r="910" spans="1:2" ht="12.75" hidden="1">
      <c r="A910" s="8"/>
      <c r="B910" s="87"/>
    </row>
    <row r="911" spans="1:2" ht="12.75" hidden="1">
      <c r="A911" s="8"/>
      <c r="B911" s="87"/>
    </row>
    <row r="912" spans="1:2" ht="12.75" hidden="1">
      <c r="A912" s="8"/>
      <c r="B912" s="87"/>
    </row>
    <row r="913" spans="1:2" ht="12.75" hidden="1">
      <c r="A913" s="8"/>
      <c r="B913" s="87"/>
    </row>
    <row r="914" spans="1:2" ht="12.75" hidden="1">
      <c r="A914" s="8"/>
      <c r="B914" s="87"/>
    </row>
    <row r="915" spans="1:2" ht="12.75" hidden="1">
      <c r="A915" s="8"/>
      <c r="B915" s="87"/>
    </row>
    <row r="916" spans="1:2" ht="12.75" hidden="1">
      <c r="A916" s="8"/>
      <c r="B916" s="87"/>
    </row>
    <row r="917" spans="1:2" ht="12.75" hidden="1">
      <c r="A917" s="8"/>
      <c r="B917" s="87"/>
    </row>
    <row r="918" spans="1:2" ht="12.75" hidden="1">
      <c r="A918" s="8"/>
      <c r="B918" s="87"/>
    </row>
    <row r="919" spans="1:2" ht="12.75" hidden="1">
      <c r="A919" s="8"/>
      <c r="B919" s="87"/>
    </row>
    <row r="920" spans="1:2" ht="12.75" hidden="1">
      <c r="A920" s="8"/>
      <c r="B920" s="87"/>
    </row>
    <row r="921" spans="1:2" ht="12.75" hidden="1">
      <c r="A921" s="8"/>
      <c r="B921" s="87"/>
    </row>
    <row r="922" spans="1:2" ht="12.75" hidden="1">
      <c r="A922" s="8"/>
      <c r="B922" s="87"/>
    </row>
    <row r="923" spans="1:2" ht="12.75" hidden="1">
      <c r="A923" s="8"/>
      <c r="B923" s="87"/>
    </row>
    <row r="924" spans="1:2" ht="12.75" hidden="1">
      <c r="A924" s="8"/>
      <c r="B924" s="87"/>
    </row>
    <row r="925" spans="1:2" ht="12.75" hidden="1">
      <c r="A925" s="8"/>
      <c r="B925" s="87"/>
    </row>
    <row r="926" spans="1:2" ht="12.75" hidden="1">
      <c r="A926" s="8"/>
      <c r="B926" s="87"/>
    </row>
    <row r="927" spans="1:2" ht="12.75" hidden="1">
      <c r="A927" s="8"/>
      <c r="B927" s="87"/>
    </row>
    <row r="928" spans="1:2" ht="12.75" hidden="1">
      <c r="A928" s="8"/>
      <c r="B928" s="87"/>
    </row>
    <row r="929" spans="1:2" ht="12.75" hidden="1">
      <c r="A929" s="8"/>
      <c r="B929" s="87"/>
    </row>
    <row r="930" spans="1:2" ht="12.75" hidden="1">
      <c r="A930" s="8"/>
      <c r="B930" s="87"/>
    </row>
    <row r="931" spans="1:2" ht="12.75" hidden="1">
      <c r="A931" s="8"/>
      <c r="B931" s="87"/>
    </row>
    <row r="932" spans="1:2" ht="12.75" hidden="1">
      <c r="A932" s="8"/>
      <c r="B932" s="87"/>
    </row>
    <row r="933" spans="1:2" ht="12.75" hidden="1">
      <c r="A933" s="8"/>
      <c r="B933" s="87"/>
    </row>
    <row r="934" spans="1:2" ht="12.75" hidden="1">
      <c r="A934" s="8"/>
      <c r="B934" s="87"/>
    </row>
    <row r="935" spans="1:2" ht="12.75" hidden="1">
      <c r="A935" s="8"/>
      <c r="B935" s="87"/>
    </row>
    <row r="936" spans="1:2" ht="12.75" hidden="1">
      <c r="A936" s="8"/>
      <c r="B936" s="87"/>
    </row>
    <row r="937" spans="1:2" ht="12.75" hidden="1">
      <c r="A937" s="8"/>
      <c r="B937" s="87"/>
    </row>
    <row r="938" spans="1:2" ht="12.75" hidden="1">
      <c r="A938" s="8"/>
      <c r="B938" s="87"/>
    </row>
    <row r="939" spans="1:2" ht="12.75" hidden="1">
      <c r="A939" s="8"/>
      <c r="B939" s="87"/>
    </row>
    <row r="940" spans="1:2" ht="12.75" hidden="1">
      <c r="A940" s="8"/>
      <c r="B940" s="87"/>
    </row>
    <row r="941" spans="1:2" ht="12.75" hidden="1">
      <c r="A941" s="8"/>
      <c r="B941" s="87"/>
    </row>
    <row r="942" spans="1:2" ht="12.75" hidden="1">
      <c r="A942" s="8"/>
      <c r="B942" s="87"/>
    </row>
    <row r="943" spans="1:2" ht="12.75" hidden="1">
      <c r="A943" s="8"/>
      <c r="B943" s="87"/>
    </row>
    <row r="944" spans="1:2" ht="12.75" hidden="1">
      <c r="A944" s="8"/>
      <c r="B944" s="87"/>
    </row>
    <row r="945" spans="1:2" ht="12.75" hidden="1">
      <c r="A945" s="8"/>
      <c r="B945" s="87"/>
    </row>
    <row r="946" spans="1:2" ht="12.75" hidden="1">
      <c r="A946" s="8"/>
      <c r="B946" s="87"/>
    </row>
    <row r="947" spans="1:2" ht="12.75" hidden="1">
      <c r="A947" s="8"/>
      <c r="B947" s="87"/>
    </row>
    <row r="948" spans="1:2" ht="12.75" hidden="1">
      <c r="A948" s="8"/>
      <c r="B948" s="87"/>
    </row>
    <row r="949" spans="1:2" ht="12.75" hidden="1">
      <c r="A949" s="8"/>
      <c r="B949" s="87"/>
    </row>
    <row r="950" spans="1:2" ht="12.75" hidden="1">
      <c r="A950" s="8"/>
      <c r="B950" s="87"/>
    </row>
    <row r="951" spans="1:2" ht="12.75" hidden="1">
      <c r="A951" s="8"/>
      <c r="B951" s="87"/>
    </row>
    <row r="952" spans="1:2" ht="12.75" hidden="1">
      <c r="A952" s="8"/>
      <c r="B952" s="87"/>
    </row>
    <row r="953" spans="1:2" ht="12.75" hidden="1">
      <c r="A953" s="8"/>
      <c r="B953" s="87"/>
    </row>
    <row r="954" spans="1:2" ht="12.75" hidden="1">
      <c r="A954" s="8"/>
      <c r="B954" s="87"/>
    </row>
    <row r="955" spans="1:2" ht="12.75" hidden="1">
      <c r="A955" s="8"/>
      <c r="B955" s="87"/>
    </row>
    <row r="956" spans="1:2" ht="12.75" hidden="1">
      <c r="A956" s="8"/>
      <c r="B956" s="87"/>
    </row>
    <row r="957" spans="1:2" ht="12.75" hidden="1">
      <c r="A957" s="8"/>
      <c r="B957" s="87"/>
    </row>
    <row r="958" spans="1:2" ht="12.75" hidden="1">
      <c r="A958" s="8"/>
      <c r="B958" s="87"/>
    </row>
    <row r="959" spans="1:2" ht="12.75" hidden="1">
      <c r="A959" s="8"/>
      <c r="B959" s="87"/>
    </row>
    <row r="960" spans="1:2" ht="12.75" hidden="1">
      <c r="A960" s="8"/>
      <c r="B960" s="87"/>
    </row>
    <row r="961" spans="1:2" ht="12.75" hidden="1">
      <c r="A961" s="8"/>
      <c r="B961" s="87"/>
    </row>
    <row r="962" spans="1:2" ht="12.75" hidden="1">
      <c r="A962" s="8"/>
      <c r="B962" s="87"/>
    </row>
    <row r="963" spans="1:2" ht="12.75" hidden="1">
      <c r="A963" s="8"/>
      <c r="B963" s="87"/>
    </row>
    <row r="964" spans="1:2" ht="12.75" hidden="1">
      <c r="A964" s="8"/>
      <c r="B964" s="87"/>
    </row>
    <row r="965" spans="1:2" ht="12.75" hidden="1">
      <c r="A965" s="8"/>
      <c r="B965" s="87"/>
    </row>
    <row r="966" spans="1:2" ht="12.75" hidden="1">
      <c r="A966" s="8"/>
      <c r="B966" s="87"/>
    </row>
    <row r="967" spans="1:2" ht="12.75" hidden="1">
      <c r="A967" s="8"/>
      <c r="B967" s="87"/>
    </row>
    <row r="968" spans="1:2" ht="12.75" hidden="1">
      <c r="A968" s="8"/>
      <c r="B968" s="87"/>
    </row>
    <row r="969" spans="1:2" ht="12.75" hidden="1">
      <c r="A969" s="8"/>
      <c r="B969" s="87"/>
    </row>
    <row r="970" spans="1:2" ht="12.75" hidden="1">
      <c r="A970" s="8"/>
      <c r="B970" s="87"/>
    </row>
    <row r="971" spans="1:2" ht="12.75" hidden="1">
      <c r="A971" s="8"/>
      <c r="B971" s="87"/>
    </row>
    <row r="972" spans="1:2" ht="12.75" hidden="1">
      <c r="A972" s="8"/>
      <c r="B972" s="87"/>
    </row>
    <row r="973" spans="1:2" ht="12.75" hidden="1">
      <c r="A973" s="8"/>
      <c r="B973" s="87"/>
    </row>
    <row r="974" spans="1:2" ht="12.75" hidden="1">
      <c r="A974" s="8"/>
      <c r="B974" s="87"/>
    </row>
    <row r="975" spans="1:2" ht="12.75" hidden="1">
      <c r="A975" s="8"/>
      <c r="B975" s="87"/>
    </row>
    <row r="976" spans="1:2" ht="12.75" hidden="1">
      <c r="A976" s="8"/>
      <c r="B976" s="87"/>
    </row>
    <row r="977" spans="1:2" ht="12.75" hidden="1">
      <c r="A977" s="8"/>
      <c r="B977" s="87"/>
    </row>
    <row r="978" spans="1:2" ht="12.75" hidden="1">
      <c r="A978" s="8"/>
      <c r="B978" s="87"/>
    </row>
    <row r="979" spans="1:2" ht="12.75" hidden="1">
      <c r="A979" s="8"/>
      <c r="B979" s="87"/>
    </row>
    <row r="980" spans="1:2" ht="12.75" hidden="1">
      <c r="A980" s="8"/>
      <c r="B980" s="87"/>
    </row>
    <row r="981" spans="1:2" ht="12.75" hidden="1">
      <c r="A981" s="8"/>
      <c r="B981" s="87"/>
    </row>
    <row r="982" spans="1:2" ht="12.75" hidden="1">
      <c r="A982" s="8"/>
      <c r="B982" s="87"/>
    </row>
    <row r="983" spans="1:2" ht="12.75" hidden="1">
      <c r="A983" s="8"/>
      <c r="B983" s="87"/>
    </row>
    <row r="984" spans="1:2" ht="12.75" hidden="1">
      <c r="A984" s="8"/>
      <c r="B984" s="87"/>
    </row>
    <row r="985" spans="1:2" ht="12.75" hidden="1">
      <c r="A985" s="8"/>
      <c r="B985" s="87"/>
    </row>
    <row r="986" spans="1:2" ht="12.75" hidden="1">
      <c r="A986" s="8"/>
      <c r="B986" s="87"/>
    </row>
    <row r="987" spans="1:2" ht="12.75" hidden="1">
      <c r="A987" s="8"/>
      <c r="B987" s="87"/>
    </row>
    <row r="988" spans="1:2" ht="12.75" hidden="1">
      <c r="A988" s="8"/>
      <c r="B988" s="87"/>
    </row>
    <row r="989" spans="1:2" ht="12.75" hidden="1">
      <c r="A989" s="8"/>
      <c r="B989" s="87"/>
    </row>
    <row r="990" spans="1:2" ht="12.75" hidden="1">
      <c r="A990" s="8"/>
      <c r="B990" s="87"/>
    </row>
    <row r="991" spans="1:2" ht="12.75" hidden="1">
      <c r="A991" s="8"/>
      <c r="B991" s="87"/>
    </row>
    <row r="992" spans="1:2" ht="12.75" hidden="1">
      <c r="A992" s="8"/>
      <c r="B992" s="87"/>
    </row>
    <row r="993" spans="1:3" ht="12.75" hidden="1">
      <c r="A993" s="8"/>
      <c r="B993" s="87"/>
    </row>
    <row r="994" spans="1:3" ht="12.75" hidden="1">
      <c r="A994" s="8"/>
      <c r="B994" s="87"/>
    </row>
    <row r="995" spans="1:3" ht="12.75" hidden="1">
      <c r="A995" s="8"/>
      <c r="B995" s="87"/>
    </row>
    <row r="996" spans="1:3" ht="12.75" hidden="1">
      <c r="A996" s="8"/>
      <c r="B996" s="87"/>
    </row>
    <row r="997" spans="1:3" ht="12.75" hidden="1">
      <c r="A997" s="8"/>
      <c r="B997" s="87"/>
    </row>
    <row r="998" spans="1:3" ht="12.75" hidden="1">
      <c r="A998" s="8"/>
      <c r="B998" s="87"/>
    </row>
    <row r="999" spans="1:3" ht="12.75" hidden="1">
      <c r="A999" s="8"/>
      <c r="B999" s="87"/>
    </row>
    <row r="1000" spans="1:3" ht="12.75" hidden="1">
      <c r="A1000" s="8"/>
      <c r="B1000" s="87"/>
    </row>
    <row r="1001" spans="1:3" ht="15.75" customHeight="1">
      <c r="C1001" s="55"/>
    </row>
    <row r="1002" spans="1:3" ht="15.75" customHeight="1">
      <c r="C1002" s="55"/>
    </row>
    <row r="1003" spans="1:3" ht="15.75" customHeight="1"/>
    <row r="1004" spans="1:3" ht="15.75" customHeight="1"/>
  </sheetData>
  <sheetProtection algorithmName="SHA-512" hashValue="Grr2bFfxjmNAJwIb7VAWON4F4kHR8MfVywG1jZsJ9iMb15mVd7/PpErzmrjOEjx1MLPR9ZopVzUMXTfsztXEeA==" saltValue="/9O1CVkLQpc1kFX0H2J/KA==" spinCount="100000" sheet="1" objects="1" scenarios="1" selectLockedCells="1"/>
  <protectedRanges>
    <protectedRange algorithmName="SHA-512" hashValue="gAZg5d5kYqursktuzGB74d2GrpcQ4YaavprDRO3iGAvaYqhcKB40qnNQ+moCB+j0V/k4rsqFVKn9ASSJ4Rapfw==" saltValue="WckMgauzLuhLPb/Z5e5eCQ==" spinCount="100000" sqref="O3 B1:N3 Q1:Q3 O1:P2" name="Range1"/>
    <protectedRange algorithmName="SHA-512" hashValue="s+nUXGqcmqCM+ebRjylzVxg4aWbWDTaMq/T+RNSnICPXS2FjdrYlg4V0uXIONON/YCB9+J9XM8oXe1mn6oK7iQ==" saltValue="+LY/8tX01uqkzfZBrxuiWA==" spinCount="100000" sqref="K4:M15" name="Range2"/>
    <protectedRange algorithmName="SHA-512" hashValue="A/ebF7kbiaxqXK7X+xTtv8jWph0Wit1DKi1Ndlr80xIX4isKsTT/NO2wJOuO7wD0u0mM2P4zIeGuxvFjYx0WBQ==" saltValue="EEkxuxrwTXsl6mYj60etAQ==" spinCount="100000" sqref="O5:Q18" name="Range3"/>
    <protectedRange algorithmName="SHA-512" hashValue="KGC1dnPSagvZZnkEWqp5msrepsPlh0XzNmI8GpUwoJXaRA1huYfyNsYsrq/5SNX6Fyhfz8fUqIDnA7GJVQ+KKg==" saltValue="TGsICT7ADka56vpekqAM/A==" spinCount="100000" sqref="B9:H10" name="Range4"/>
    <protectedRange algorithmName="SHA-512" hashValue="iM6TiK1Z0WfY/jxl2cb5mmXrZGCnm7m7K+kM4tpxWLr5AYONynY3A1+gq44KzOC1Xz28qS+xwEDYyGCtKp3zfg==" saltValue="1qbX0H3A8IGiqt8qTrw1XQ==" spinCount="100000" sqref="A20 H21 J17:M29 H22:I29 B21:G29 B17:D20 H17:I20 E18:G20 E17:F17" name="Range5"/>
  </protectedRanges>
  <mergeCells count="63">
    <mergeCell ref="B3:C3"/>
    <mergeCell ref="D3:E3"/>
    <mergeCell ref="G3:H3"/>
    <mergeCell ref="K3:L3"/>
    <mergeCell ref="O3:Q3"/>
    <mergeCell ref="B1:E1"/>
    <mergeCell ref="G1:M1"/>
    <mergeCell ref="O1:Q1"/>
    <mergeCell ref="B2:E2"/>
    <mergeCell ref="G2:J2"/>
    <mergeCell ref="O4:Q4"/>
    <mergeCell ref="B6:C6"/>
    <mergeCell ref="D6:E6"/>
    <mergeCell ref="G6:H6"/>
    <mergeCell ref="K6:L6"/>
    <mergeCell ref="B5:E5"/>
    <mergeCell ref="G5:J5"/>
    <mergeCell ref="B4:C4"/>
    <mergeCell ref="D4:E4"/>
    <mergeCell ref="G4:H4"/>
    <mergeCell ref="K4:L4"/>
    <mergeCell ref="B7:C7"/>
    <mergeCell ref="D7:E7"/>
    <mergeCell ref="G7:H7"/>
    <mergeCell ref="K7:L7"/>
    <mergeCell ref="B10:C10"/>
    <mergeCell ref="D10:E10"/>
    <mergeCell ref="G10:H10"/>
    <mergeCell ref="K10:L10"/>
    <mergeCell ref="B8:E8"/>
    <mergeCell ref="G8:J8"/>
    <mergeCell ref="B9:C9"/>
    <mergeCell ref="D9:E9"/>
    <mergeCell ref="G9:H9"/>
    <mergeCell ref="K9:L9"/>
    <mergeCell ref="B14:D14"/>
    <mergeCell ref="B11:E13"/>
    <mergeCell ref="G11:J13"/>
    <mergeCell ref="K12:L12"/>
    <mergeCell ref="K13:M13"/>
    <mergeCell ref="E14:G14"/>
    <mergeCell ref="H14:I14"/>
    <mergeCell ref="K14:L14"/>
    <mergeCell ref="O14:Q14"/>
    <mergeCell ref="E15:G15"/>
    <mergeCell ref="H15:I15"/>
    <mergeCell ref="K15:L15"/>
    <mergeCell ref="O15:Q15"/>
    <mergeCell ref="R15:S15"/>
    <mergeCell ref="B17:D17"/>
    <mergeCell ref="O17:Q17"/>
    <mergeCell ref="O18:Q18"/>
    <mergeCell ref="B18:D18"/>
    <mergeCell ref="B15:D15"/>
    <mergeCell ref="E17:M20"/>
    <mergeCell ref="O21:Q21"/>
    <mergeCell ref="C24:G24"/>
    <mergeCell ref="O19:P19"/>
    <mergeCell ref="B20:D20"/>
    <mergeCell ref="O20:P20"/>
    <mergeCell ref="B19:D19"/>
    <mergeCell ref="B21:D21"/>
    <mergeCell ref="E21:F21"/>
  </mergeCells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b b 0 f 9 f 1 - 7 e c 5 - 4 4 e 6 - 8 5 a f - 5 a 4 f 2 0 4 0 a 9 c 9 "   x m l n s = " h t t p : / / s c h e m a s . m i c r o s o f t . c o m / D a t a M a s h u p " > A A A A A O A D A A B Q S w M E F A A C A A g A b Y 1 t V R 7 t 5 J O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Y J p 0 I I y o H N E H K L X 0 F M e 5 / t D 4 T 1 0 P i h N 9 J g v C u A z R H Y + 4 N 8 A F B L A w Q U A A I A C A B t j W 1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Y 1 t V R Z O F T P b A A A A W A E A A B M A H A B G b 3 J t d W x h c y 9 T Z W N 0 a W 9 u M S 5 t I K I Y A C i g F A A A A A A A A A A A A A A A A A A A A A A A A A A A A G 2 O T 2 u D Q B D F 7 4 L f Y d l c F M Q a e g w 5 2 d 5 C K E T w I B 7 G 7 S Q R 3 Z m w u 0 K D + N 2 7 d g P 9 Q + c y w 5 u Z 9 3 4 W l e u Z x C n 0 7 S 6 O 4 s h e w e C 7 2 M g K u h F F I c V e j O j i S P g 6 8 W Q U e q X G L n + D C y b r U D I 5 J G c T q b g n D W Z A p + C W K 9 Y y T b P w + g I O C v 8 Z L O Z i a V a l j a O e f h z 8 R q i f D v / H v 3 4 o H P N y M s b n 1 m y G j n l I 0 r k 5 g s Z 9 Q H + W 7 d I 8 0 N o H x E a W V 6 C L N 6 / u N 1 y 9 v 0 7 z y g D Z M x t d 8 j h p W p c 2 C W n Z P M u g b m U m n N 8 I o P u y p N / k f 1 x 3 n 1 B L A Q I t A B Q A A g A I A G 2 N b V U e 7 e S T o w A A A P Y A A A A S A A A A A A A A A A A A A A A A A A A A A A B D b 2 5 m a W c v U G F j a 2 F n Z S 5 4 b W x Q S w E C L Q A U A A I A C A B t j W 1 V D 8 r p q 6 Q A A A D p A A A A E w A A A A A A A A A A A A A A A A D v A A A A W 0 N v b n R l b n R f V H l w Z X N d L n h t b F B L A Q I t A B Q A A g A I A G 2 N b V U W T h U z 2 w A A A F g B A A A T A A A A A A A A A A A A A A A A A O A B A A B G b 3 J t d W x h c y 9 T Z W N 0 a W 9 u M S 5 t U E s F B g A A A A A D A A M A w g A A A A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8 P A A A A A A A A T Q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l E I i B W Y W x 1 Z T 0 i c z I 0 Y m M 4 N D M w L T c 3 N m E t N D V h Z S 1 i N m I 5 L T c 1 N D l l Y T V l N j l i M y I g L z 4 8 R W 5 0 c n k g V H l w Z T 0 i R m l s b E V y c m 9 y Q 2 9 1 b n Q i I F Z h b H V l P S J s M C I g L z 4 8 R W 5 0 c n k g V H l w Z T 0 i R m l s b E x h c 3 R V c G R h d G V k I i B W Y W x 1 Z T 0 i Z D I w M j A t M D g t M j F U M T c 6 M T g 6 N T E u M j k w N D Q 3 O F o i I C 8 + P E V u d H J 5 I F R 5 c G U 9 I k Z p b G x F c n J v c k N v Z G U i I F Z h b H V l P S J z V W 5 r b m 9 3 b i I g L z 4 8 R W 5 0 c n k g V H l w Z T 0 i R m l s b E N v d W 5 0 I i B W Y W x 1 Z T 0 i b D E i I C 8 + P E V u d H J 5 I F R 5 c G U 9 I k Z p b G x D b 2 x 1 b W 5 U e X B l c y I g V m F s d W U 9 I n N C Z 1 l H I i A v P j x F b n R y e S B U e X B l P S J G a W x s Q 2 9 s d W 1 u T m F t Z X M i I F Z h b H V l P S J z W y Z x d W 9 0 O 0 t p b m Q m c X V v d D s s J n F 1 b 3 Q 7 T m F t Z S Z x d W 9 0 O y w m c X V v d D t U Z X h 0 J n F 1 b 3 Q 7 X S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R G F 0 Y T A u e 0 t p b m Q s M H 0 m c X V v d D s s J n F 1 b 3 Q 7 U 2 V j d G l v b j E v V G F i b G U g M C 9 E Y X R h M C 5 7 T m F t Z S w x f S Z x d W 9 0 O y w m c X V v d D t T Z W N 0 a W 9 u M S 9 U Y W J s Z S A w L 0 R h d G E w L n t U Z X h 0 L D N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I D A v R G F 0 Y T A u e 0 t p b m Q s M H 0 m c X V v d D s s J n F 1 b 3 Q 7 U 2 V j d G l v b j E v V G F i b G U g M C 9 E Y X R h M C 5 7 T m F t Z S w x f S Z x d W 9 0 O y w m c X V v d D t T Z W N 0 a W 9 u M S 9 U Y W J s Z S A w L 0 R h d G E w L n t U Z X h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R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0 O D U 3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x M 1 Q x N z o w O T o y N S 4 5 N z A 3 M T M y W i I g L z 4 8 R W 5 0 c n k g V H l w Z T 0 i R m l s b E N v b H V t b l R 5 c G V z I i B W Y W x 1 Z T 0 i c 0 F B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c X C 9 M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1 x c L 0 w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y U y R k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R k w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C 8 + h J h N 5 E 2 N / Q 0 L F m E z Y g A A A A A C A A A A A A A Q Z g A A A A E A A C A A A A C i p G N h J J T T m q 6 c H E j 3 o a C K 9 l G B G s F e b B 3 k V n G J / Y N I F w A A A A A O g A A A A A I A A C A A A A A V 6 m 5 n K U Z 1 X a K I x k P a T p N p d Z / Z L c 3 t n X p K Y z m u t k H i I F A A A A D 8 l C T I 0 v S B w y 7 B j O 6 j 0 O Z m y 1 K h M E j G Y H s D q R q x 3 T F p J g Y D d 9 w / K X z g A j 0 2 9 N I x e A n / 1 G d d J l f V 8 O b A A E C H T 9 o d O Y 1 N E 6 5 s j 8 n v l P i F N L h p f 0 A A A A D U K 8 D P G z 6 o y z f U n h h / S x J 2 / U Q r b W h s F K t b b z m V B Z R q 0 A F l o e 1 2 T e k W l P t A q a 9 F V g C z 8 G F k t / 1 u z r E o a m t m 1 S q q < / D a t a M a s h u p > 
</file>

<file path=customXml/itemProps1.xml><?xml version="1.0" encoding="utf-8"?>
<ds:datastoreItem xmlns:ds="http://schemas.openxmlformats.org/officeDocument/2006/customXml" ds:itemID="{95E61950-6E68-446D-8573-35DD2F8787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14</vt:i4>
      </vt:variant>
    </vt:vector>
  </HeadingPairs>
  <TitlesOfParts>
    <vt:vector size="35" baseType="lpstr">
      <vt:lpstr>TEST (2)</vt:lpstr>
      <vt:lpstr>Sheet1 (2)</vt:lpstr>
      <vt:lpstr>BACKTEST</vt:lpstr>
      <vt:lpstr>Sheet2</vt:lpstr>
      <vt:lpstr>TEST</vt:lpstr>
      <vt:lpstr>APRIL TRADES</vt:lpstr>
      <vt:lpstr>OCTOBER</vt:lpstr>
      <vt:lpstr>Trades</vt:lpstr>
      <vt:lpstr>CALCULATOR </vt:lpstr>
      <vt:lpstr>CALCULATOR (2)</vt:lpstr>
      <vt:lpstr>CALCULATOR</vt:lpstr>
      <vt:lpstr>CRYPTO CALCULATOR</vt:lpstr>
      <vt:lpstr>JOURNAL</vt:lpstr>
      <vt:lpstr>Performance</vt:lpstr>
      <vt:lpstr>BTC Performance</vt:lpstr>
      <vt:lpstr>BTCUSDT BYBIT</vt:lpstr>
      <vt:lpstr>BTCUSDT BINANCE</vt:lpstr>
      <vt:lpstr>75X BINANCE</vt:lpstr>
      <vt:lpstr>50X BINANCE</vt:lpstr>
      <vt:lpstr>PRICE</vt:lpstr>
      <vt:lpstr>BYBIT</vt:lpstr>
      <vt:lpstr>calc</vt:lpstr>
      <vt:lpstr>'APRIL TRADES'!chart</vt:lpstr>
      <vt:lpstr>JOURNAL!chart</vt:lpstr>
      <vt:lpstr>OCTOBER!chart</vt:lpstr>
      <vt:lpstr>TEST!chart</vt:lpstr>
      <vt:lpstr>'TEST (2)'!chart</vt:lpstr>
      <vt:lpstr>chart</vt:lpstr>
      <vt:lpstr>'50X BINANCE'!POSITION_SIZE_CALCULATOR_DASH</vt:lpstr>
      <vt:lpstr>'75X BINANCE'!POSITION_SIZE_CALCULATOR_DASH</vt:lpstr>
      <vt:lpstr>'BTCUSDT BINANCE'!POSITION_SIZE_CALCULATOR_DASH</vt:lpstr>
      <vt:lpstr>'BTCUSDT BYBIT'!POSITION_SIZE_CALCULATOR_DASH</vt:lpstr>
      <vt:lpstr>'CALCULATOR '!POSITION_SIZE_CALCULATOR_DASH</vt:lpstr>
      <vt:lpstr>'CALCULATOR (2)'!POSITION_SIZE_CALCULATOR_DASH</vt:lpstr>
      <vt:lpstr>POSITION_SIZE_CALCULATOR_DASH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Crypto Zide</dc:creator>
  <cp:keywords/>
  <dc:description/>
  <cp:lastModifiedBy>Crypto Zide</cp:lastModifiedBy>
  <cp:revision/>
  <dcterms:created xsi:type="dcterms:W3CDTF">2020-08-08T20:55:57Z</dcterms:created>
  <dcterms:modified xsi:type="dcterms:W3CDTF">2023-04-11T18:12:59Z</dcterms:modified>
  <cp:category/>
  <cp:contentStatus/>
</cp:coreProperties>
</file>